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цека управления 2024\"/>
    </mc:Choice>
  </mc:AlternateContent>
  <xr:revisionPtr revIDLastSave="0" documentId="13_ncr:1_{52892772-7498-46C3-AB07-66C8A29EC51C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Лист1 " sheetId="5" r:id="rId1"/>
    <sheet name="Лист2" sheetId="2" r:id="rId2"/>
    <sheet name="Лист3 " sheetId="6" r:id="rId3"/>
    <sheet name="Лист4" sheetId="3" r:id="rId4"/>
    <sheet name="Лист5" sheetId="9" r:id="rId5"/>
    <sheet name="Лист6" sheetId="4" r:id="rId6"/>
    <sheet name="Лист7" sheetId="11" r:id="rId7"/>
    <sheet name="Лист8" sheetId="10" r:id="rId8"/>
  </sheets>
  <definedNames>
    <definedName name="_xlnm._FilterDatabase" localSheetId="7" hidden="1">Лист8!$A$3:$AF$3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3" l="1"/>
  <c r="I8" i="3"/>
  <c r="I9" i="3"/>
  <c r="I10" i="3"/>
  <c r="I11" i="3"/>
  <c r="I15" i="3"/>
  <c r="I17" i="3"/>
  <c r="I18" i="3"/>
  <c r="I4" i="3"/>
  <c r="H5" i="3"/>
  <c r="I5" i="3" s="1"/>
  <c r="H6" i="3"/>
  <c r="H7" i="3"/>
  <c r="I7" i="3" s="1"/>
  <c r="H8" i="3"/>
  <c r="H9" i="3"/>
  <c r="H10" i="3"/>
  <c r="H11" i="3"/>
  <c r="H12" i="3"/>
  <c r="I12" i="3" s="1"/>
  <c r="H13" i="3"/>
  <c r="I13" i="3" s="1"/>
  <c r="H14" i="3"/>
  <c r="I14" i="3" s="1"/>
  <c r="H15" i="3"/>
  <c r="H16" i="3"/>
  <c r="I16" i="3" s="1"/>
  <c r="H17" i="3"/>
  <c r="H18" i="3"/>
  <c r="H4" i="3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4" i="10"/>
  <c r="D4" i="5"/>
  <c r="F19" i="10"/>
  <c r="V14" i="5" l="1"/>
  <c r="V6" i="5"/>
  <c r="V5" i="5"/>
  <c r="V7" i="5"/>
  <c r="V8" i="5"/>
  <c r="V9" i="5"/>
  <c r="V10" i="5"/>
  <c r="V11" i="5"/>
  <c r="V12" i="5"/>
  <c r="V13" i="5"/>
  <c r="V15" i="5"/>
  <c r="V16" i="5"/>
  <c r="V17" i="5"/>
  <c r="V18" i="5"/>
  <c r="V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V5" i="6" l="1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4" i="6"/>
  <c r="D13" i="3" l="1"/>
  <c r="R19" i="10" l="1"/>
  <c r="R5" i="10"/>
  <c r="R6" i="10"/>
  <c r="R7" i="10"/>
  <c r="R8" i="10"/>
  <c r="R9" i="10"/>
  <c r="R10" i="10"/>
  <c r="R11" i="10"/>
  <c r="R12" i="10"/>
  <c r="R13" i="10"/>
  <c r="R14" i="10"/>
  <c r="R15" i="10"/>
  <c r="R16" i="10"/>
  <c r="S16" i="10" s="1"/>
  <c r="R17" i="10"/>
  <c r="S17" i="10" s="1"/>
  <c r="R18" i="10"/>
  <c r="R4" i="10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K4" i="11"/>
  <c r="X19" i="10"/>
  <c r="X18" i="10"/>
  <c r="Y18" i="10" s="1"/>
  <c r="G18" i="10"/>
  <c r="X17" i="10"/>
  <c r="Y17" i="10" s="1"/>
  <c r="S18" i="10" l="1"/>
  <c r="AD18" i="10" s="1"/>
  <c r="AF18" i="10" s="1"/>
  <c r="G17" i="10"/>
  <c r="AD17" i="10" s="1"/>
  <c r="AF17" i="10" s="1"/>
  <c r="X16" i="10"/>
  <c r="Y16" i="10" s="1"/>
  <c r="G16" i="10"/>
  <c r="AD16" i="10" l="1"/>
  <c r="AF16" i="10" s="1"/>
  <c r="X15" i="10"/>
  <c r="Y15" i="10" s="1"/>
  <c r="S15" i="10"/>
  <c r="G15" i="10"/>
  <c r="X14" i="10"/>
  <c r="Y14" i="10" s="1"/>
  <c r="S14" i="10"/>
  <c r="G14" i="10"/>
  <c r="X13" i="10"/>
  <c r="Y13" i="10" s="1"/>
  <c r="S13" i="10"/>
  <c r="G13" i="10"/>
  <c r="X12" i="10"/>
  <c r="Y12" i="10" s="1"/>
  <c r="S12" i="10"/>
  <c r="G12" i="10"/>
  <c r="X11" i="10"/>
  <c r="Y11" i="10" s="1"/>
  <c r="S11" i="10"/>
  <c r="G11" i="10"/>
  <c r="X10" i="10"/>
  <c r="Y10" i="10" s="1"/>
  <c r="S10" i="10"/>
  <c r="G10" i="10"/>
  <c r="X9" i="10"/>
  <c r="Y9" i="10" s="1"/>
  <c r="S9" i="10"/>
  <c r="G9" i="10"/>
  <c r="X8" i="10"/>
  <c r="Y8" i="10" s="1"/>
  <c r="S8" i="10"/>
  <c r="G8" i="10"/>
  <c r="X7" i="10"/>
  <c r="Y7" i="10" s="1"/>
  <c r="S7" i="10"/>
  <c r="G7" i="10"/>
  <c r="X6" i="10"/>
  <c r="Y6" i="10" s="1"/>
  <c r="S6" i="10"/>
  <c r="G6" i="10"/>
  <c r="X5" i="10"/>
  <c r="Y5" i="10" s="1"/>
  <c r="S5" i="10"/>
  <c r="G5" i="10"/>
  <c r="X4" i="10"/>
  <c r="Y4" i="10" s="1"/>
  <c r="S4" i="10"/>
  <c r="G4" i="10"/>
  <c r="D18" i="9"/>
  <c r="G18" i="9" s="1"/>
  <c r="D17" i="9"/>
  <c r="G17" i="9" s="1"/>
  <c r="D16" i="9"/>
  <c r="G16" i="9" s="1"/>
  <c r="D15" i="9"/>
  <c r="G15" i="9" s="1"/>
  <c r="D14" i="9"/>
  <c r="G14" i="9" s="1"/>
  <c r="D13" i="9"/>
  <c r="G13" i="9" s="1"/>
  <c r="D12" i="9"/>
  <c r="G12" i="9" s="1"/>
  <c r="D11" i="9"/>
  <c r="G11" i="9" s="1"/>
  <c r="D10" i="9"/>
  <c r="G10" i="9" s="1"/>
  <c r="D9" i="9"/>
  <c r="G9" i="9" s="1"/>
  <c r="D8" i="9"/>
  <c r="G8" i="9" s="1"/>
  <c r="D7" i="9"/>
  <c r="G7" i="9" s="1"/>
  <c r="D6" i="9"/>
  <c r="G6" i="9" s="1"/>
  <c r="D5" i="9"/>
  <c r="G5" i="9" s="1"/>
  <c r="D18" i="3"/>
  <c r="D17" i="3"/>
  <c r="D16" i="3"/>
  <c r="G16" i="3" s="1"/>
  <c r="D15" i="3"/>
  <c r="D14" i="3"/>
  <c r="D12" i="3"/>
  <c r="G12" i="3" s="1"/>
  <c r="D11" i="3"/>
  <c r="D10" i="3"/>
  <c r="D9" i="3"/>
  <c r="D8" i="3"/>
  <c r="D7" i="3"/>
  <c r="D6" i="3"/>
  <c r="D5" i="3"/>
  <c r="D4" i="3"/>
  <c r="L18" i="6"/>
  <c r="O18" i="6" s="1"/>
  <c r="F18" i="6"/>
  <c r="G4" i="3" l="1"/>
  <c r="G6" i="3"/>
  <c r="G8" i="3"/>
  <c r="G10" i="3"/>
  <c r="G14" i="3"/>
  <c r="G18" i="3"/>
  <c r="I18" i="6"/>
  <c r="G5" i="3"/>
  <c r="G7" i="3"/>
  <c r="G9" i="3"/>
  <c r="G11" i="3"/>
  <c r="G13" i="3"/>
  <c r="G15" i="3"/>
  <c r="G17" i="3"/>
  <c r="AD15" i="10"/>
  <c r="AF15" i="10" s="1"/>
  <c r="AD14" i="10"/>
  <c r="AF14" i="10" s="1"/>
  <c r="AD13" i="10"/>
  <c r="AF13" i="10" s="1"/>
  <c r="AD12" i="10"/>
  <c r="AF12" i="10" s="1"/>
  <c r="AD11" i="10"/>
  <c r="AF11" i="10" s="1"/>
  <c r="AD10" i="10"/>
  <c r="AF10" i="10" s="1"/>
  <c r="AD9" i="10"/>
  <c r="AF9" i="10" s="1"/>
  <c r="AD8" i="10"/>
  <c r="AF8" i="10" s="1"/>
  <c r="AD7" i="10"/>
  <c r="AF7" i="10" s="1"/>
  <c r="AD6" i="10"/>
  <c r="AF6" i="10" s="1"/>
  <c r="AD5" i="10"/>
  <c r="AF5" i="10" s="1"/>
  <c r="AD4" i="10"/>
  <c r="AF4" i="10" s="1"/>
  <c r="D4" i="9"/>
  <c r="G4" i="9" s="1"/>
  <c r="L17" i="6"/>
  <c r="O17" i="6" s="1"/>
  <c r="F17" i="6"/>
  <c r="L16" i="6"/>
  <c r="F16" i="6"/>
  <c r="L15" i="6"/>
  <c r="O15" i="6" s="1"/>
  <c r="F15" i="6"/>
  <c r="L14" i="6"/>
  <c r="F14" i="6"/>
  <c r="L13" i="6"/>
  <c r="O13" i="6" s="1"/>
  <c r="F13" i="6"/>
  <c r="L12" i="6"/>
  <c r="F12" i="6"/>
  <c r="I12" i="6" s="1"/>
  <c r="L11" i="6"/>
  <c r="O11" i="6" s="1"/>
  <c r="F11" i="6"/>
  <c r="L10" i="6"/>
  <c r="F10" i="6"/>
  <c r="L9" i="6"/>
  <c r="O9" i="6" s="1"/>
  <c r="F9" i="6"/>
  <c r="L8" i="6"/>
  <c r="F8" i="6"/>
  <c r="L7" i="6"/>
  <c r="O7" i="6" s="1"/>
  <c r="F7" i="6"/>
  <c r="L6" i="6"/>
  <c r="F6" i="6"/>
  <c r="I8" i="6" l="1"/>
  <c r="I16" i="6"/>
  <c r="I14" i="6"/>
  <c r="I10" i="6"/>
  <c r="I6" i="6"/>
  <c r="O6" i="6"/>
  <c r="O8" i="6"/>
  <c r="O10" i="6"/>
  <c r="O12" i="6"/>
  <c r="O14" i="6"/>
  <c r="O16" i="6"/>
  <c r="I7" i="6"/>
  <c r="I9" i="6"/>
  <c r="I11" i="6"/>
  <c r="I13" i="6"/>
  <c r="I15" i="6"/>
  <c r="I17" i="6"/>
  <c r="L5" i="6"/>
  <c r="F5" i="6"/>
  <c r="L4" i="6"/>
  <c r="O4" i="6" s="1"/>
  <c r="I5" i="6" l="1"/>
  <c r="O5" i="6"/>
  <c r="F4" i="6"/>
  <c r="I4" i="6" s="1"/>
  <c r="K18" i="2" l="1"/>
  <c r="D18" i="2"/>
  <c r="G18" i="2" s="1"/>
  <c r="K17" i="2" l="1"/>
  <c r="D17" i="2"/>
  <c r="G17" i="2" s="1"/>
  <c r="K16" i="2"/>
  <c r="D16" i="2"/>
  <c r="G16" i="2" s="1"/>
  <c r="K15" i="2"/>
  <c r="D15" i="2"/>
  <c r="G15" i="2" s="1"/>
  <c r="K14" i="2"/>
  <c r="D14" i="2"/>
  <c r="G14" i="2" s="1"/>
  <c r="K13" i="2"/>
  <c r="D13" i="2"/>
  <c r="G13" i="2" s="1"/>
  <c r="K12" i="2"/>
  <c r="D12" i="2"/>
  <c r="G12" i="2" s="1"/>
  <c r="K11" i="2"/>
  <c r="K10" i="2"/>
  <c r="D10" i="2"/>
  <c r="G10" i="2" s="1"/>
  <c r="K9" i="2"/>
  <c r="D9" i="2"/>
  <c r="G9" i="2" s="1"/>
  <c r="K8" i="2"/>
  <c r="D8" i="2"/>
  <c r="G8" i="2" s="1"/>
  <c r="K7" i="2"/>
  <c r="K6" i="2"/>
  <c r="D6" i="2"/>
  <c r="G6" i="2" s="1"/>
  <c r="K5" i="2"/>
  <c r="D5" i="2" s="1"/>
  <c r="G5" i="2" s="1"/>
  <c r="K4" i="2"/>
  <c r="D4" i="2"/>
  <c r="M3" i="2"/>
  <c r="P18" i="5"/>
  <c r="S18" i="5" s="1"/>
  <c r="P17" i="5"/>
  <c r="S17" i="5" s="1"/>
  <c r="P16" i="5"/>
  <c r="S16" i="5" s="1"/>
  <c r="J16" i="5"/>
  <c r="P15" i="5"/>
  <c r="S15" i="5" s="1"/>
  <c r="P14" i="5"/>
  <c r="S14" i="5" s="1"/>
  <c r="P13" i="5"/>
  <c r="S13" i="5" s="1"/>
  <c r="J13" i="5"/>
  <c r="P12" i="5"/>
  <c r="S12" i="5" s="1"/>
  <c r="P11" i="5"/>
  <c r="S11" i="5" s="1"/>
  <c r="P10" i="5"/>
  <c r="S10" i="5" s="1"/>
  <c r="J10" i="5"/>
  <c r="P9" i="5"/>
  <c r="S9" i="5" s="1"/>
  <c r="P8" i="5"/>
  <c r="S8" i="5" s="1"/>
  <c r="P7" i="5"/>
  <c r="S7" i="5" s="1"/>
  <c r="J7" i="5"/>
  <c r="P6" i="5"/>
  <c r="S6" i="5" s="1"/>
  <c r="P5" i="5"/>
  <c r="S5" i="5" s="1"/>
  <c r="P4" i="5"/>
  <c r="S4" i="5" s="1"/>
  <c r="J4" i="5"/>
  <c r="G4" i="2" l="1"/>
  <c r="M4" i="5"/>
  <c r="J5" i="5"/>
  <c r="M5" i="5" s="1"/>
  <c r="J6" i="5"/>
  <c r="M6" i="5" s="1"/>
  <c r="M7" i="5"/>
  <c r="J8" i="5"/>
  <c r="M8" i="5" s="1"/>
  <c r="J9" i="5"/>
  <c r="M9" i="5" s="1"/>
  <c r="M10" i="5"/>
  <c r="J12" i="5"/>
  <c r="M12" i="5" s="1"/>
  <c r="M13" i="5"/>
  <c r="J14" i="5"/>
  <c r="M14" i="5" s="1"/>
  <c r="J15" i="5"/>
  <c r="M15" i="5" s="1"/>
  <c r="M16" i="5"/>
  <c r="J18" i="5"/>
  <c r="M18" i="5" s="1"/>
  <c r="J11" i="5"/>
  <c r="M11" i="5" s="1"/>
  <c r="J17" i="5"/>
  <c r="M17" i="5" s="1"/>
  <c r="D11" i="2"/>
  <c r="G11" i="2" s="1"/>
  <c r="D7" i="2"/>
  <c r="G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4" authorId="0" shapeId="0" xr:uid="{9D25C79E-32CB-4CDE-B4F6-A9FADD884349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<sst xmlns="http://schemas.openxmlformats.org/spreadsheetml/2006/main" count="450" uniqueCount="146">
  <si>
    <t>Андронниковское</t>
  </si>
  <si>
    <t>Бишигинское</t>
  </si>
  <si>
    <t>Верхнеключевское</t>
  </si>
  <si>
    <t>Верхнеумыкэйское</t>
  </si>
  <si>
    <t>Зареченское</t>
  </si>
  <si>
    <t>Знаменское</t>
  </si>
  <si>
    <t>Зюльзинское</t>
  </si>
  <si>
    <t>Илимское</t>
  </si>
  <si>
    <t>Кумакинское</t>
  </si>
  <si>
    <t>Нерчинское</t>
  </si>
  <si>
    <t>Н-Ключевское</t>
  </si>
  <si>
    <t>Олеканское</t>
  </si>
  <si>
    <t>Олинское</t>
  </si>
  <si>
    <t>Пешковское</t>
  </si>
  <si>
    <t>Приисковское</t>
  </si>
  <si>
    <t>Вi</t>
  </si>
  <si>
    <t xml:space="preserve">Отклонение уточненного объема расходов бюджета поселения за счет средств местного бюджета к первоначально утвержденному объему расходов </t>
  </si>
  <si>
    <t>уточненный объем расходов бюджета i-го поселения (за исключением расходов, осуществляемых за счет межбюджетных трансфертов, поступающих из федерального, краевого, районного  бюджетов) на отчетный финансовый год;</t>
  </si>
  <si>
    <t xml:space="preserve"> объем расходов бюджета i-го поселения (за исключением расходов, осуществляемых за счет межбюджетных трансфертов, поступающих из федерального, краевого, районного  бюджетов) первоночально утвержденный на отчетный финансовый год;</t>
  </si>
  <si>
    <t>Сi</t>
  </si>
  <si>
    <t>– объем доходов бюджета i-го бюджета поселения в отчетном финансовом году (по плану)</t>
  </si>
  <si>
    <t>объем просроченной кредиторской задолженности бюджета i-го поселения по вопросам местного значения;</t>
  </si>
  <si>
    <t>объем расходов бюджета i-го бюджета поселения, осуществляемых за счет средств местных бюджетов</t>
  </si>
  <si>
    <t>Доля просроченной кредиторской задолженности бюджета поселения по вопросам местного значения в объеме расходов бюджета поселения, осуществляемых за счет средств местных бюджетов</t>
  </si>
  <si>
    <r>
      <t>U</t>
    </r>
    <r>
      <rPr>
        <vertAlign val="subscript"/>
        <sz val="10"/>
        <color theme="1"/>
        <rFont val="Times New Roman"/>
        <family val="1"/>
        <charset val="204"/>
      </rPr>
      <t>2.1i</t>
    </r>
    <r>
      <rPr>
        <sz val="10"/>
        <color theme="1"/>
        <rFont val="Times New Roman"/>
        <family val="1"/>
        <charset val="204"/>
      </rPr>
      <t xml:space="preserve"> = В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/ С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</si>
  <si>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объем просроченной кредиторской задолженности бюджета i-го поселения по выплате заработной платы и начислений на оплату труда;</t>
  </si>
  <si>
    <t>объем просроченной кредиторской задолженности бюджета i-го поселения по оплате коммунальных услуг;</t>
  </si>
  <si>
    <t>объем просроченной кредиторской задолженности бюджета i-го поселения по налогам</t>
  </si>
  <si>
    <t>Di</t>
  </si>
  <si>
    <r>
      <t>U</t>
    </r>
    <r>
      <rPr>
        <vertAlign val="subscript"/>
        <sz val="10"/>
        <color theme="1"/>
        <rFont val="Times New Roman"/>
        <family val="1"/>
        <charset val="204"/>
      </rPr>
      <t>2.2i</t>
    </r>
    <r>
      <rPr>
        <sz val="10"/>
        <color theme="1"/>
        <rFont val="Times New Roman"/>
        <family val="1"/>
        <charset val="204"/>
      </rPr>
      <t xml:space="preserve"> = D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+В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+ С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</si>
  <si>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фактические поступления по налоговым и неналоговым доходам в отчетном финансовом году в бюджет i-го поселения;</t>
  </si>
  <si>
    <t>фактические поступления по налоговым и неналоговым доходам в году, предшествующем отчетному финансовому году, в бюджет i-го поселения</t>
  </si>
  <si>
    <t>Динамика поступлений по налоговым и неналоговым доходам в бюджет поселения</t>
  </si>
  <si>
    <t>среднедушевые расходы бюджета поселения на содержание органов местного самоуправления за отчетный финансовый год;</t>
  </si>
  <si>
    <t>среднедушевые расходы бюджета поселения на содержание органов местного самоуправления за год, предшествующий отчетному финансовому году</t>
  </si>
  <si>
    <t>Темп роста среднедушевых расходов бюджета поселения на содержание органов местного самоуправления</t>
  </si>
  <si>
    <t>размер дефицита бюджета i-го поселения;</t>
  </si>
  <si>
    <t>объем поступлений от продажи акций и иных форм участия в капитале, находящихся в собственности i-го поселения, и снижения остатков средств на счетах по учету средств бюджета i-го поселения;</t>
  </si>
  <si>
    <t>объем доходов бюджета i-а поселения;</t>
  </si>
  <si>
    <t xml:space="preserve">объем безвозмездных поступлений i-го поселения </t>
  </si>
  <si>
    <r>
      <t xml:space="preserve"> Р = (А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 xml:space="preserve"> - B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>) / (C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 xml:space="preserve"> – D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>),</t>
    </r>
  </si>
  <si>
    <t>Аi</t>
  </si>
  <si>
    <r>
      <t>Отношение дефицита бюджета поселения к общему годовому объему доходов бюджета без учета объема безвозмездных поступлений в отчетном финансовом году</t>
    </r>
    <r>
      <rPr>
        <vertAlign val="superscript"/>
        <sz val="9"/>
        <color theme="1"/>
        <rFont val="Times New Roman"/>
        <family val="1"/>
        <charset val="204"/>
      </rPr>
      <t>3</t>
    </r>
  </si>
  <si>
    <r>
      <t>Х</t>
    </r>
    <r>
      <rPr>
        <vertAlign val="sub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= (U</t>
    </r>
    <r>
      <rPr>
        <vertAlign val="subscript"/>
        <sz val="10"/>
        <color theme="1"/>
        <rFont val="Times New Roman"/>
        <family val="1"/>
        <charset val="204"/>
      </rPr>
      <t>max</t>
    </r>
    <r>
      <rPr>
        <sz val="10"/>
        <color theme="1"/>
        <rFont val="Times New Roman"/>
        <family val="1"/>
        <charset val="204"/>
      </rPr>
      <t xml:space="preserve"> – U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) / (U</t>
    </r>
    <r>
      <rPr>
        <vertAlign val="subscript"/>
        <sz val="10"/>
        <color theme="1"/>
        <rFont val="Times New Roman"/>
        <family val="1"/>
        <charset val="204"/>
      </rPr>
      <t>max</t>
    </r>
    <r>
      <rPr>
        <sz val="10"/>
        <color theme="1"/>
        <rFont val="Times New Roman"/>
        <family val="1"/>
        <charset val="204"/>
      </rPr>
      <t xml:space="preserve"> – U</t>
    </r>
    <r>
      <rPr>
        <vertAlign val="subscript"/>
        <sz val="10"/>
        <color theme="1"/>
        <rFont val="Times New Roman"/>
        <family val="1"/>
        <charset val="204"/>
      </rPr>
      <t>min</t>
    </r>
    <r>
      <rPr>
        <sz val="10"/>
        <color theme="1"/>
        <rFont val="Times New Roman"/>
        <family val="1"/>
        <charset val="204"/>
      </rPr>
      <t>)</t>
    </r>
  </si>
  <si>
    <r>
      <t>Х</t>
    </r>
    <r>
      <rPr>
        <vertAlign val="subscript"/>
        <sz val="10"/>
        <color theme="1"/>
        <rFont val="Times New Roman"/>
        <family val="1"/>
        <charset val="204"/>
      </rPr>
      <t xml:space="preserve">3 </t>
    </r>
    <r>
      <rPr>
        <sz val="10"/>
        <color theme="1"/>
        <rFont val="Times New Roman"/>
        <family val="1"/>
        <charset val="204"/>
      </rPr>
      <t>= A</t>
    </r>
    <r>
      <rPr>
        <vertAlign val="subscript"/>
        <sz val="10"/>
        <color theme="1"/>
        <rFont val="Times New Roman"/>
        <family val="1"/>
        <charset val="204"/>
      </rPr>
      <t>i</t>
    </r>
  </si>
  <si>
    <r>
      <t>Х</t>
    </r>
    <r>
      <rPr>
        <vertAlign val="sub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>= (U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– U</t>
    </r>
    <r>
      <rPr>
        <vertAlign val="subscript"/>
        <sz val="10"/>
        <color theme="1"/>
        <rFont val="Times New Roman"/>
        <family val="1"/>
        <charset val="204"/>
      </rPr>
      <t>min</t>
    </r>
    <r>
      <rPr>
        <sz val="10"/>
        <color theme="1"/>
        <rFont val="Times New Roman"/>
        <family val="1"/>
        <charset val="204"/>
      </rPr>
      <t>) / (U</t>
    </r>
    <r>
      <rPr>
        <vertAlign val="subscript"/>
        <sz val="10"/>
        <color theme="1"/>
        <rFont val="Times New Roman"/>
        <family val="1"/>
        <charset val="204"/>
      </rPr>
      <t>max</t>
    </r>
    <r>
      <rPr>
        <sz val="10"/>
        <color theme="1"/>
        <rFont val="Times New Roman"/>
        <family val="1"/>
        <charset val="204"/>
      </rPr>
      <t xml:space="preserve"> – U</t>
    </r>
    <r>
      <rPr>
        <vertAlign val="subscript"/>
        <sz val="10"/>
        <color theme="1"/>
        <rFont val="Times New Roman"/>
        <family val="1"/>
        <charset val="204"/>
      </rPr>
      <t>min</t>
    </r>
    <r>
      <rPr>
        <sz val="10"/>
        <color theme="1"/>
        <rFont val="Times New Roman"/>
        <family val="1"/>
        <charset val="204"/>
      </rPr>
      <t>)</t>
    </r>
  </si>
  <si>
    <t>утвержденный норматив на содержание органов местного самоуправления i-го поселения.</t>
  </si>
  <si>
    <r>
      <t>К = Р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/ Н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</si>
  <si>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 xml:space="preserve"> Рi</t>
  </si>
  <si>
    <t xml:space="preserve"> Нi</t>
  </si>
  <si>
    <t>нормативное значение</t>
  </si>
  <si>
    <t>нормативное значение1</t>
  </si>
  <si>
    <t>&lt;= 1,00</t>
  </si>
  <si>
    <t>Формула оценки значения индикатора</t>
  </si>
  <si>
    <t>Целевое значение</t>
  </si>
  <si>
    <t>Удельный вес</t>
  </si>
  <si>
    <t>≥0</t>
  </si>
  <si>
    <t>-</t>
  </si>
  <si>
    <t>Состояние недоимки по платежам в бюджетную систему Российской Федерации бюджета поселения</t>
  </si>
  <si>
    <t>сравнение недоимки на конец отчетного периода с объектом недоимки на начало отчетного периода</t>
  </si>
  <si>
    <r>
      <t>U</t>
    </r>
    <r>
      <rPr>
        <vertAlign val="subscript"/>
        <sz val="10"/>
        <color theme="1"/>
        <rFont val="Times New Roman"/>
        <family val="1"/>
        <charset val="204"/>
      </rPr>
      <t>2.8i</t>
    </r>
    <r>
      <rPr>
        <sz val="10"/>
        <color theme="1"/>
        <rFont val="Times New Roman"/>
        <family val="1"/>
        <charset val="204"/>
      </rPr>
      <t xml:space="preserve"> = А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, </t>
    </r>
  </si>
  <si>
    <r>
      <t>А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</t>
    </r>
  </si>
  <si>
    <t>снижение</t>
  </si>
  <si>
    <t>Нормативное значение</t>
  </si>
  <si>
    <t>Нормативное значение1</t>
  </si>
  <si>
    <t>&lt;= 0,10</t>
  </si>
  <si>
    <t>&lt;= 0,05</t>
  </si>
  <si>
    <r>
      <t>Х</t>
    </r>
    <r>
      <rPr>
        <vertAlign val="subscript"/>
        <sz val="9"/>
        <color theme="1"/>
        <rFont val="Times New Roman"/>
        <family val="1"/>
        <charset val="204"/>
      </rPr>
      <t xml:space="preserve">3 </t>
    </r>
    <r>
      <rPr>
        <sz val="9"/>
        <color theme="1"/>
        <rFont val="Times New Roman"/>
        <family val="1"/>
        <charset val="204"/>
      </rPr>
      <t>= A</t>
    </r>
    <r>
      <rPr>
        <vertAlign val="subscript"/>
        <sz val="9"/>
        <color theme="1"/>
        <rFont val="Times New Roman"/>
        <family val="1"/>
        <charset val="204"/>
      </rPr>
      <t>i</t>
    </r>
  </si>
  <si>
    <t>максимум</t>
  </si>
  <si>
    <t>Оценка по 1 группе</t>
  </si>
  <si>
    <t>заблокированные счета бюджета поселения</t>
  </si>
  <si>
    <t>Отсутствие заблокированных счетов на 1-е число квартала отчетного финансового года</t>
  </si>
  <si>
    <r>
      <t>U</t>
    </r>
    <r>
      <rPr>
        <vertAlign val="subscript"/>
        <sz val="10"/>
        <color theme="1"/>
        <rFont val="Times New Roman"/>
        <family val="1"/>
        <charset val="204"/>
      </rPr>
      <t>2.5i</t>
    </r>
    <r>
      <rPr>
        <sz val="10"/>
        <color theme="1"/>
        <rFont val="Times New Roman"/>
        <family val="1"/>
        <charset val="204"/>
      </rPr>
      <t>= А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</si>
  <si>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 xml:space="preserve"> Аi</t>
  </si>
  <si>
    <t>=0</t>
  </si>
  <si>
    <t>Оценка по 2 группе</t>
  </si>
  <si>
    <t>Удельный вес по 1 группе</t>
  </si>
  <si>
    <t>Удельный вес по 2 группе</t>
  </si>
  <si>
    <t xml:space="preserve">Размещение на официальных сайтах органов местного самоуправления поселений решений о бюджете, об  исполнении бюджета, ежеквартальных сведений о ходе исполнения бюджета </t>
  </si>
  <si>
    <t>Оценка по 3 группе</t>
  </si>
  <si>
    <t>Удельный вес по 3 группе</t>
  </si>
  <si>
    <t>осуществляется</t>
  </si>
  <si>
    <t xml:space="preserve">Выполняется </t>
  </si>
  <si>
    <t>Итоговая оценка</t>
  </si>
  <si>
    <t>СТЕПЕНЬ качества</t>
  </si>
  <si>
    <t>Отношение дефицита бюджета поселения к доходам бюджета поселения</t>
  </si>
  <si>
    <t>Объем просроченной кредиторской задолженности по  выплате заработной платы, начислениям на оплату труда, оплате коммунальных услуг и уплате налогов за счет средств бюджета поселения</t>
  </si>
  <si>
    <r>
      <t>U</t>
    </r>
    <r>
      <rPr>
        <vertAlign val="subscript"/>
        <sz val="10"/>
        <color theme="1"/>
        <rFont val="Times New Roman"/>
        <family val="1"/>
        <charset val="204"/>
      </rPr>
      <t>2.6i</t>
    </r>
    <r>
      <rPr>
        <sz val="10"/>
        <color theme="1"/>
        <rFont val="Times New Roman"/>
        <family val="1"/>
        <charset val="204"/>
      </rPr>
      <t>= А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</si>
  <si>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заблокированные счета бюджета поселения с суммой до 10,0 тыс. рублей</t>
  </si>
  <si>
    <r>
      <t>U</t>
    </r>
    <r>
      <rPr>
        <vertAlign val="subscript"/>
        <sz val="10"/>
        <color theme="1"/>
        <rFont val="Times New Roman"/>
        <family val="1"/>
        <charset val="204"/>
      </rPr>
      <t>2.9i</t>
    </r>
    <r>
      <rPr>
        <sz val="10"/>
        <color theme="1"/>
        <rFont val="Times New Roman"/>
        <family val="1"/>
        <charset val="204"/>
      </rPr>
      <t>= B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/C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</si>
  <si>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r>
      <t>U</t>
    </r>
    <r>
      <rPr>
        <vertAlign val="subscript"/>
        <sz val="10"/>
        <color theme="1"/>
        <rFont val="Times New Roman"/>
        <family val="1"/>
        <charset val="204"/>
      </rPr>
      <t>2.7i</t>
    </r>
    <r>
      <rPr>
        <sz val="10"/>
        <color theme="1"/>
        <rFont val="Times New Roman"/>
        <family val="1"/>
        <charset val="204"/>
      </rPr>
      <t>= B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/C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</si>
  <si>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Соблюдение органами местного самоуправления поселения на содержание органов местного самоуправления,  утвержденного правовым актом МР "Нерчинский райое"</t>
  </si>
  <si>
    <t>доля расходов на содержание органов местного самоуправления i-го поселения, рассчитанная в соответствии с постановлением администрации муниципального района «Нерчинский район», в отчетном финансовом году;( по исполнению)</t>
  </si>
  <si>
    <t>Аi=1</t>
  </si>
  <si>
    <t>Аi=0</t>
  </si>
  <si>
    <t>X3=Ai</t>
  </si>
  <si>
    <t>В случае если значение индикатора соответствует его целевому значению</t>
  </si>
  <si>
    <t>В случае если значение индикатора не соответствует его целевому значению</t>
  </si>
  <si>
    <t xml:space="preserve"> Di</t>
  </si>
  <si>
    <r>
      <t>U</t>
    </r>
    <r>
      <rPr>
        <vertAlign val="subscript"/>
        <sz val="10"/>
        <color theme="1"/>
        <rFont val="Times New Roman"/>
        <family val="1"/>
        <charset val="204"/>
      </rPr>
      <t>2.3i</t>
    </r>
    <r>
      <rPr>
        <sz val="10"/>
        <color theme="1"/>
        <rFont val="Times New Roman"/>
        <family val="1"/>
        <charset val="204"/>
      </rPr>
      <t xml:space="preserve"> =((Аi-Вi)-(Сi- Di))/Аi</t>
    </r>
  </si>
  <si>
    <t>Первоночально утвержденный объем расходов бюджета i-го поселений в отчетном финансовом году (без учета расходов осуществляемых за счет безвозмездных поступлений из ФБ и КБ</t>
  </si>
  <si>
    <t>Первоночально утвержденный объем доходов бюджета i-поселений в отчетном финансовом году (  без учета безвозмездных поступлений из ФБ и КБ)</t>
  </si>
  <si>
    <t>Объем доходов бюджета i-поселений в отчетном финансовом году ( без учета безвозмездных поступлений из ФБ и КБ)</t>
  </si>
  <si>
    <t>Отношение прироста расходов бюджета поселений в отчетном финансовом году, не обеспечанных соответствующим приростом доходов бюджета поселений к объему расходов бюджета поселений</t>
  </si>
  <si>
    <t>Объем фактически полученных  дотаций из других бюджетов бюджетной системы РФ бюджета i-го поселения</t>
  </si>
  <si>
    <t>Объем фактически полученных собственных доходов (без учета субвенций ) бюджета i-го поселения</t>
  </si>
  <si>
    <t>Уровень финансовой зависимости бюджета поселения</t>
  </si>
  <si>
    <r>
      <t>U</t>
    </r>
    <r>
      <rPr>
        <vertAlign val="subscript"/>
        <sz val="10"/>
        <color theme="1"/>
        <rFont val="Times New Roman"/>
        <family val="1"/>
        <charset val="204"/>
      </rPr>
      <t>2.4i</t>
    </r>
    <r>
      <rPr>
        <sz val="10"/>
        <color theme="1"/>
        <rFont val="Times New Roman"/>
        <family val="1"/>
        <charset val="204"/>
      </rPr>
      <t xml:space="preserve"> = В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 xml:space="preserve"> / С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</si>
  <si>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Ведение бюджетного учета по исполению бюджета поселения в отчетном финансовом году в программном комплексе Бюджет-Смарт ПРО (сводная роспись, бюджетная роспись, кассовый план, платежные документы по финансированию, соответствие бюджетного учета и предоставленной отчетности)</t>
  </si>
  <si>
    <r>
      <t>U</t>
    </r>
    <r>
      <rPr>
        <vertAlign val="subscript"/>
        <sz val="10"/>
        <color theme="1"/>
        <rFont val="Times New Roman"/>
        <family val="1"/>
        <charset val="204"/>
      </rPr>
      <t>2.10i</t>
    </r>
    <r>
      <rPr>
        <sz val="10"/>
        <color theme="1"/>
        <rFont val="Times New Roman"/>
        <family val="1"/>
        <charset val="204"/>
      </rPr>
      <t>= А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</t>
    </r>
  </si>
  <si>
    <t>осушествляется</t>
  </si>
  <si>
    <r>
      <t>U</t>
    </r>
    <r>
      <rPr>
        <vertAlign val="subscript"/>
        <sz val="10"/>
        <color theme="1"/>
        <rFont val="Times New Roman"/>
        <family val="1"/>
        <charset val="204"/>
      </rPr>
      <t>3.1i</t>
    </r>
    <r>
      <rPr>
        <sz val="10"/>
        <color theme="1"/>
        <rFont val="Times New Roman"/>
        <family val="1"/>
        <charset val="204"/>
      </rPr>
      <t xml:space="preserve"> = A</t>
    </r>
    <r>
      <rPr>
        <vertAlign val="subscript"/>
        <sz val="10"/>
        <color theme="1"/>
        <rFont val="Times New Roman"/>
        <family val="1"/>
        <charset val="204"/>
      </rPr>
      <t>i</t>
    </r>
  </si>
  <si>
    <t xml:space="preserve">Проведение публичных слушаний по проекту отчета об исполнении бюджета поселения  в соответствии с установленным порядком и размещением на официальных сайтах ОМС поселения итоговых документов (протоколов) по результатам публичных слушаний </t>
  </si>
  <si>
    <r>
      <t>U</t>
    </r>
    <r>
      <rPr>
        <vertAlign val="subscript"/>
        <sz val="10"/>
        <color theme="1"/>
        <rFont val="Times New Roman"/>
        <family val="1"/>
        <charset val="204"/>
      </rPr>
      <t>3.2i</t>
    </r>
    <r>
      <rPr>
        <sz val="10"/>
        <color theme="1"/>
        <rFont val="Times New Roman"/>
        <family val="1"/>
        <charset val="204"/>
      </rPr>
      <t xml:space="preserve"> = A</t>
    </r>
    <r>
      <rPr>
        <vertAlign val="subscript"/>
        <sz val="10"/>
        <color theme="1"/>
        <rFont val="Times New Roman"/>
        <family val="1"/>
        <charset val="204"/>
      </rPr>
      <t>i</t>
    </r>
  </si>
  <si>
    <t>Своевременность предоставления бюджетной отчетности в Комитет</t>
  </si>
  <si>
    <t>Количество месяцев в отчетном году за которые бюджетная отчетность представлена позже установленного срока</t>
  </si>
  <si>
    <r>
      <t>U</t>
    </r>
    <r>
      <rPr>
        <vertAlign val="subscript"/>
        <sz val="10"/>
        <color theme="1"/>
        <rFont val="Times New Roman"/>
        <family val="1"/>
        <charset val="204"/>
      </rPr>
      <t>3.3i</t>
    </r>
    <r>
      <rPr>
        <sz val="10"/>
        <color rgb="FF000000"/>
        <rFont val="Times New Roman"/>
        <family val="1"/>
        <charset val="204"/>
      </rPr>
      <t>=1-(B,/12),</t>
    </r>
  </si>
  <si>
    <t>Качество предоставления бюджетной отчетности в Комитет</t>
  </si>
  <si>
    <r>
      <t>U</t>
    </r>
    <r>
      <rPr>
        <vertAlign val="subscript"/>
        <sz val="10"/>
        <color theme="1"/>
        <rFont val="Times New Roman"/>
        <family val="1"/>
        <charset val="204"/>
      </rPr>
      <t>3.4i</t>
    </r>
    <r>
      <rPr>
        <sz val="8"/>
        <color rgb="FF000000"/>
        <rFont val="Times New Roman"/>
        <family val="1"/>
        <charset val="204"/>
      </rPr>
      <t>=l-(B;/12),</t>
    </r>
  </si>
  <si>
    <t>Количество месяцев в отчетном финансовом году, за которые бюджетная отчетность представлена с ошибками</t>
  </si>
  <si>
    <t>Выполнение условий подписанного с Правительством Забайкальского края. Акционерным обществом «Читаэнергосбыт» муниципальным районом, городским округом соглашения о предоставлении рассрочки по оплате задолженности потребителей, являющихся муниципальными учреждениями</t>
  </si>
  <si>
    <t>Все условия соблюдены</t>
  </si>
  <si>
    <t xml:space="preserve">Индикаторы, характеризуюшие качество бюджетного планирования </t>
  </si>
  <si>
    <t>Индикаторы, характеризующие степень прозрачности бюджетного процесса</t>
  </si>
  <si>
    <t>Индикаторы соблюдения требований бюджетного законодательства при осущетвлении бюджетного процесса</t>
  </si>
  <si>
    <t>Выполнение условий подписанного с Комитет по финансам поселениям соглашения по осуществлению мер, направленных на снижение уровня дотационности поселения и увеличение налоговых и неналоговых доходов бюджетов поселений, а также на бюджетную консолидацию и повышение эффективности использования бюджетных средств</t>
  </si>
  <si>
    <t xml:space="preserve">Индикаторы, характеризующие качество исполнения бюджета </t>
  </si>
  <si>
    <t>Изменения бюджета городского (сельского) поселения по налоговым и неналоговым доходам к первоначально утвержденному уровню</t>
  </si>
  <si>
    <t>Объем первоночально утвержденных налоговых и неналоговых доходов бюджета i-го поселения</t>
  </si>
  <si>
    <t>Объем фактических поступлений налоговых и неналоговых доходов бюджета i-го роселения</t>
  </si>
  <si>
    <t>Вi1</t>
  </si>
  <si>
    <t>Вi2</t>
  </si>
  <si>
    <r>
      <t>U</t>
    </r>
    <r>
      <rPr>
        <vertAlign val="subscript"/>
        <sz val="9"/>
        <color theme="1"/>
        <rFont val="Times New Roman"/>
        <family val="1"/>
        <charset val="204"/>
      </rPr>
      <t>1.1i</t>
    </r>
    <r>
      <rPr>
        <sz val="9"/>
        <color theme="1"/>
        <rFont val="Times New Roman"/>
        <family val="1"/>
        <charset val="204"/>
      </rPr>
      <t>= (В</t>
    </r>
    <r>
      <rPr>
        <vertAlign val="subscript"/>
        <sz val="9"/>
        <color theme="1"/>
        <rFont val="Times New Roman"/>
        <family val="1"/>
        <charset val="204"/>
      </rPr>
      <t>i2</t>
    </r>
    <r>
      <rPr>
        <sz val="9"/>
        <color theme="1"/>
        <rFont val="Times New Roman"/>
        <family val="1"/>
        <charset val="204"/>
      </rPr>
      <t>- Вi1)  / Вi1</t>
    </r>
  </si>
  <si>
    <r>
      <rPr>
        <sz val="9"/>
        <rFont val="Calibri"/>
        <family val="2"/>
        <charset val="204"/>
      </rPr>
      <t>≤</t>
    </r>
    <r>
      <rPr>
        <sz val="9"/>
        <rFont val="Times New Roman CYR"/>
        <family val="1"/>
        <charset val="204"/>
      </rPr>
      <t>10%</t>
    </r>
  </si>
  <si>
    <t>размер дефицита бюджета i-го бюджета поселения в отчетном финансовом году по (плану)</t>
  </si>
  <si>
    <r>
      <t>U</t>
    </r>
    <r>
      <rPr>
        <vertAlign val="subscript"/>
        <sz val="9"/>
        <color theme="1"/>
        <rFont val="Times New Roman"/>
        <family val="1"/>
        <charset val="204"/>
      </rPr>
      <t>1.2</t>
    </r>
    <r>
      <rPr>
        <sz val="9"/>
        <color theme="1"/>
        <rFont val="Times New Roman"/>
        <family val="1"/>
        <charset val="204"/>
      </rPr>
      <t>= (В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>- С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>)  / С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 xml:space="preserve"> </t>
    </r>
  </si>
  <si>
    <t>U1.3i=Вi/Сi</t>
  </si>
  <si>
    <t>доходы бюджета i-го поселения (включающие налоговые и неналоговые доходы, дотацию на выравнивание);</t>
  </si>
  <si>
    <r>
      <t>U</t>
    </r>
    <r>
      <rPr>
        <vertAlign val="subscript"/>
        <sz val="9"/>
        <color theme="1"/>
        <rFont val="Times New Roman"/>
        <family val="1"/>
        <charset val="204"/>
      </rPr>
      <t>1.4i</t>
    </r>
    <r>
      <rPr>
        <sz val="9"/>
        <color theme="1"/>
        <rFont val="Times New Roman"/>
        <family val="1"/>
        <charset val="204"/>
      </rPr>
      <t>= Вi/Сi</t>
    </r>
  </si>
  <si>
    <t>≥1</t>
  </si>
  <si>
    <t>расходы на первоочередные расходные обязательства i-го поселения ( по оплате труда, коммунальных услуг), в первоночально утвержденном бюджете;</t>
  </si>
  <si>
    <t>Обеспечение первоочередных расходных обязательств в необходимом объеме в первоначально утвержденном бюджете</t>
  </si>
  <si>
    <t>Объем фактически произведенных расходов бюджета i-го поселений в отчетном финансовом году (без учета расходов, осуществляемых за счет безвозмездных поступлений из ФБ и КБ и расходов на ЧС)</t>
  </si>
  <si>
    <t>Недоимка на 01.01.2024</t>
  </si>
  <si>
    <t>Оценка качества управления муниципальными финансами за 2024 год</t>
  </si>
  <si>
    <t>Недоимка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</si>
</sst>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0.0000"/>
    <numFmt numFmtId="167" formatCode="_-* #,##0.0000_р_._-;\-* #,##0.0000_р_._-;_-* &quot;-&quot;????_р_._-;_-@_-"/>
  </numFmts>
  <fonts count="21" x14ac:knownFonts="1">
    <font>
      <sz val="11"/>
      <color theme="1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9"/>
  </cellStyleXfs>
  <cellXfs count="93">
    <xf numFmtId="0" fontId="0" fillId="0" borderId="0" xfId="0"/>
    <xf numFmtId="0" fontId="1" fillId="0" borderId="1" xfId="0" applyFont="1" applyBorder="1" applyAlignment="1"/>
    <xf numFmtId="0" fontId="0" fillId="0" borderId="1" xfId="0" applyBorder="1"/>
    <xf numFmtId="0" fontId="2" fillId="0" borderId="1" xfId="0" applyFont="1" applyBorder="1"/>
    <xf numFmtId="165" fontId="2" fillId="0" borderId="1" xfId="0" applyNumberFormat="1" applyFont="1" applyBorder="1"/>
    <xf numFmtId="166" fontId="2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0" fillId="0" borderId="3" xfId="0" applyBorder="1"/>
    <xf numFmtId="0" fontId="1" fillId="0" borderId="4" xfId="0" applyFont="1" applyBorder="1" applyAlignment="1"/>
    <xf numFmtId="0" fontId="3" fillId="0" borderId="1" xfId="0" applyFont="1" applyFill="1" applyBorder="1" applyAlignment="1">
      <alignment vertical="top" wrapText="1"/>
    </xf>
    <xf numFmtId="166" fontId="2" fillId="0" borderId="4" xfId="0" applyNumberFormat="1" applyFont="1" applyBorder="1"/>
    <xf numFmtId="0" fontId="1" fillId="0" borderId="3" xfId="0" applyFont="1" applyBorder="1" applyAlignment="1"/>
    <xf numFmtId="166" fontId="2" fillId="0" borderId="3" xfId="0" applyNumberFormat="1" applyFont="1" applyBorder="1"/>
    <xf numFmtId="166" fontId="2" fillId="0" borderId="6" xfId="0" applyNumberFormat="1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164" fontId="0" fillId="0" borderId="0" xfId="0" applyNumberFormat="1"/>
    <xf numFmtId="0" fontId="1" fillId="0" borderId="5" xfId="0" applyFont="1" applyBorder="1" applyAlignment="1"/>
    <xf numFmtId="0" fontId="1" fillId="0" borderId="1" xfId="0" applyFont="1" applyFill="1" applyBorder="1" applyAlignment="1"/>
    <xf numFmtId="166" fontId="2" fillId="0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Fill="1"/>
    <xf numFmtId="167" fontId="0" fillId="0" borderId="0" xfId="0" applyNumberFormat="1"/>
    <xf numFmtId="166" fontId="0" fillId="0" borderId="0" xfId="0" applyNumberFormat="1"/>
    <xf numFmtId="1" fontId="2" fillId="0" borderId="1" xfId="0" applyNumberFormat="1" applyFont="1" applyBorder="1"/>
    <xf numFmtId="0" fontId="5" fillId="0" borderId="0" xfId="0" applyFont="1" applyFill="1" applyAlignment="1">
      <alignment wrapText="1"/>
    </xf>
    <xf numFmtId="0" fontId="3" fillId="0" borderId="3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justify" vertical="top"/>
    </xf>
    <xf numFmtId="0" fontId="5" fillId="0" borderId="1" xfId="0" applyFont="1" applyFill="1" applyBorder="1" applyAlignment="1">
      <alignment wrapText="1"/>
    </xf>
    <xf numFmtId="0" fontId="0" fillId="0" borderId="0" xfId="0" applyAlignment="1">
      <alignment vertical="top"/>
    </xf>
    <xf numFmtId="0" fontId="3" fillId="0" borderId="1" xfId="0" applyFont="1" applyFill="1" applyBorder="1"/>
    <xf numFmtId="0" fontId="11" fillId="0" borderId="1" xfId="0" applyFont="1" applyBorder="1" applyAlignment="1">
      <alignment horizontal="justify" vertical="top"/>
    </xf>
    <xf numFmtId="0" fontId="11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166" fontId="2" fillId="0" borderId="7" xfId="0" applyNumberFormat="1" applyFont="1" applyFill="1" applyBorder="1"/>
    <xf numFmtId="166" fontId="0" fillId="0" borderId="1" xfId="0" applyNumberFormat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vertical="top"/>
    </xf>
    <xf numFmtId="0" fontId="12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/>
    <xf numFmtId="0" fontId="5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/>
    <xf numFmtId="165" fontId="5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3" fillId="0" borderId="3" xfId="0" applyFont="1" applyFill="1" applyBorder="1" applyAlignment="1">
      <alignment horizontal="justify" vertical="top"/>
    </xf>
    <xf numFmtId="166" fontId="2" fillId="0" borderId="4" xfId="0" applyNumberFormat="1" applyFont="1" applyFill="1" applyBorder="1"/>
    <xf numFmtId="165" fontId="2" fillId="0" borderId="4" xfId="0" applyNumberFormat="1" applyFont="1" applyFill="1" applyBorder="1"/>
    <xf numFmtId="0" fontId="12" fillId="0" borderId="3" xfId="0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/>
    <xf numFmtId="0" fontId="2" fillId="0" borderId="4" xfId="0" applyFont="1" applyFill="1" applyBorder="1"/>
    <xf numFmtId="165" fontId="8" fillId="0" borderId="1" xfId="0" applyNumberFormat="1" applyFont="1" applyFill="1" applyBorder="1"/>
    <xf numFmtId="0" fontId="3" fillId="0" borderId="1" xfId="0" applyFont="1" applyFill="1" applyBorder="1" applyAlignment="1">
      <alignment horizontal="center" vertical="top" wrapText="1"/>
    </xf>
    <xf numFmtId="166" fontId="2" fillId="0" borderId="3" xfId="0" applyNumberFormat="1" applyFont="1" applyFill="1" applyBorder="1"/>
    <xf numFmtId="166" fontId="2" fillId="0" borderId="6" xfId="0" applyNumberFormat="1" applyFont="1" applyFill="1" applyBorder="1"/>
    <xf numFmtId="0" fontId="3" fillId="0" borderId="0" xfId="0" applyFont="1" applyFill="1" applyAlignment="1">
      <alignment vertical="top" wrapText="1"/>
    </xf>
    <xf numFmtId="0" fontId="11" fillId="0" borderId="1" xfId="0" applyFont="1" applyFill="1" applyBorder="1" applyAlignment="1">
      <alignment horizontal="justify" vertical="top"/>
    </xf>
    <xf numFmtId="0" fontId="11" fillId="0" borderId="1" xfId="0" applyNumberFormat="1" applyFont="1" applyFill="1" applyBorder="1" applyAlignment="1">
      <alignment vertical="top" wrapText="1"/>
    </xf>
    <xf numFmtId="0" fontId="0" fillId="0" borderId="0" xfId="0" applyAlignment="1"/>
    <xf numFmtId="0" fontId="14" fillId="3" borderId="0" xfId="0" applyFont="1" applyFill="1" applyBorder="1" applyAlignment="1">
      <alignment horizontal="left" vertical="center"/>
    </xf>
    <xf numFmtId="0" fontId="15" fillId="0" borderId="9" xfId="1" applyNumberFormat="1" applyProtection="1"/>
    <xf numFmtId="165" fontId="1" fillId="0" borderId="1" xfId="0" applyNumberFormat="1" applyFont="1" applyBorder="1" applyAlignme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/>
    <xf numFmtId="166" fontId="17" fillId="0" borderId="1" xfId="0" applyNumberFormat="1" applyFont="1" applyBorder="1" applyAlignment="1"/>
    <xf numFmtId="0" fontId="18" fillId="0" borderId="1" xfId="0" applyFont="1" applyFill="1" applyBorder="1" applyAlignment="1">
      <alignment horizontal="center" wrapText="1"/>
    </xf>
    <xf numFmtId="165" fontId="0" fillId="0" borderId="1" xfId="0" applyNumberFormat="1" applyFill="1" applyBorder="1"/>
    <xf numFmtId="0" fontId="13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xl23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"/>
  <sheetViews>
    <sheetView topLeftCell="C1" workbookViewId="0">
      <selection activeCell="P4" sqref="P4"/>
    </sheetView>
  </sheetViews>
  <sheetFormatPr defaultRowHeight="15" x14ac:dyDescent="0.25"/>
  <cols>
    <col min="1" max="4" width="13.7109375" customWidth="1"/>
    <col min="5" max="5" width="9.5703125" customWidth="1"/>
    <col min="6" max="6" width="9.85546875" customWidth="1"/>
    <col min="7" max="7" width="13.7109375" customWidth="1"/>
    <col min="8" max="8" width="12.85546875" customWidth="1"/>
    <col min="9" max="9" width="14.140625" customWidth="1"/>
    <col min="10" max="10" width="11.28515625" customWidth="1"/>
    <col min="11" max="11" width="8.28515625" customWidth="1"/>
    <col min="12" max="12" width="8" customWidth="1"/>
    <col min="13" max="13" width="13.7109375" customWidth="1"/>
    <col min="14" max="14" width="21.7109375" customWidth="1"/>
    <col min="15" max="15" width="13.5703125" customWidth="1"/>
    <col min="16" max="16" width="9.140625" customWidth="1"/>
    <col min="17" max="17" width="8.28515625" customWidth="1"/>
    <col min="18" max="18" width="7.28515625" customWidth="1"/>
    <col min="19" max="19" width="13.7109375" customWidth="1"/>
    <col min="20" max="20" width="11.85546875" customWidth="1"/>
    <col min="23" max="23" width="8.85546875" customWidth="1"/>
    <col min="24" max="24" width="12.140625" customWidth="1"/>
    <col min="25" max="25" width="11.7109375" customWidth="1"/>
  </cols>
  <sheetData>
    <row r="1" spans="1:25" ht="21.6" customHeight="1" x14ac:dyDescent="0.25">
      <c r="A1" s="89" t="s">
        <v>122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</row>
    <row r="2" spans="1:25" ht="216.6" customHeight="1" x14ac:dyDescent="0.25">
      <c r="A2" s="2"/>
      <c r="B2" s="6" t="s">
        <v>128</v>
      </c>
      <c r="C2" s="6" t="s">
        <v>129</v>
      </c>
      <c r="D2" s="6" t="s">
        <v>127</v>
      </c>
      <c r="E2" s="14" t="s">
        <v>55</v>
      </c>
      <c r="F2" s="14" t="s">
        <v>54</v>
      </c>
      <c r="G2" s="54" t="s">
        <v>53</v>
      </c>
      <c r="H2" s="40" t="s">
        <v>17</v>
      </c>
      <c r="I2" s="40" t="s">
        <v>18</v>
      </c>
      <c r="J2" s="14" t="s">
        <v>16</v>
      </c>
      <c r="K2" s="14" t="s">
        <v>55</v>
      </c>
      <c r="L2" s="14" t="s">
        <v>54</v>
      </c>
      <c r="M2" s="54" t="s">
        <v>53</v>
      </c>
      <c r="N2" s="40" t="s">
        <v>134</v>
      </c>
      <c r="O2" s="14" t="s">
        <v>20</v>
      </c>
      <c r="P2" s="14" t="s">
        <v>85</v>
      </c>
      <c r="Q2" s="14" t="s">
        <v>55</v>
      </c>
      <c r="R2" s="14" t="s">
        <v>54</v>
      </c>
      <c r="S2" s="54" t="s">
        <v>53</v>
      </c>
      <c r="T2" s="40" t="s">
        <v>137</v>
      </c>
      <c r="U2" s="40" t="s">
        <v>140</v>
      </c>
      <c r="V2" s="14" t="s">
        <v>141</v>
      </c>
      <c r="W2" s="14" t="s">
        <v>55</v>
      </c>
      <c r="X2" s="14" t="s">
        <v>54</v>
      </c>
      <c r="Y2" s="54" t="s">
        <v>53</v>
      </c>
    </row>
    <row r="3" spans="1:25" ht="28.5" x14ac:dyDescent="0.25">
      <c r="A3" s="1"/>
      <c r="B3" s="49" t="s">
        <v>130</v>
      </c>
      <c r="C3" s="49" t="s">
        <v>131</v>
      </c>
      <c r="D3" s="50" t="s">
        <v>132</v>
      </c>
      <c r="E3" s="83">
        <v>1</v>
      </c>
      <c r="F3" s="1" t="s">
        <v>133</v>
      </c>
      <c r="G3" s="41" t="s">
        <v>95</v>
      </c>
      <c r="H3" s="49" t="s">
        <v>15</v>
      </c>
      <c r="I3" s="49" t="s">
        <v>19</v>
      </c>
      <c r="J3" s="50" t="s">
        <v>135</v>
      </c>
      <c r="K3" s="43">
        <v>1.5</v>
      </c>
      <c r="L3" s="39" t="s">
        <v>56</v>
      </c>
      <c r="M3" s="41" t="s">
        <v>43</v>
      </c>
      <c r="N3" s="43" t="s">
        <v>15</v>
      </c>
      <c r="O3" s="43" t="s">
        <v>19</v>
      </c>
      <c r="P3" s="43" t="s">
        <v>136</v>
      </c>
      <c r="Q3" s="43">
        <v>0.5</v>
      </c>
      <c r="R3" s="51" t="s">
        <v>57</v>
      </c>
      <c r="S3" s="41" t="s">
        <v>43</v>
      </c>
      <c r="T3" s="49" t="s">
        <v>15</v>
      </c>
      <c r="U3" s="49" t="s">
        <v>19</v>
      </c>
      <c r="V3" s="50" t="s">
        <v>138</v>
      </c>
      <c r="W3" s="43">
        <v>1.5</v>
      </c>
      <c r="X3" s="84" t="s">
        <v>139</v>
      </c>
      <c r="Y3" s="41" t="s">
        <v>95</v>
      </c>
    </row>
    <row r="4" spans="1:25" ht="13.9" customHeight="1" x14ac:dyDescent="0.25">
      <c r="A4" s="1" t="s">
        <v>0</v>
      </c>
      <c r="B4" s="85">
        <v>243.9</v>
      </c>
      <c r="C4" s="85">
        <v>20.5</v>
      </c>
      <c r="D4" s="86">
        <f>(C4-B4)/B4</f>
        <v>-0.91594915949159494</v>
      </c>
      <c r="E4" s="1">
        <v>1</v>
      </c>
      <c r="F4" s="1"/>
      <c r="G4" s="1"/>
      <c r="H4" s="49">
        <v>975.8</v>
      </c>
      <c r="I4" s="49">
        <v>752.9</v>
      </c>
      <c r="J4" s="30">
        <f>(H4-I4)/I4</f>
        <v>0.29605525302164959</v>
      </c>
      <c r="K4" s="30">
        <v>1.5</v>
      </c>
      <c r="L4" s="52"/>
      <c r="M4" s="30">
        <f>(H4-J4)/(H4-I4)</f>
        <v>4.3764196713637435</v>
      </c>
      <c r="N4" s="49">
        <v>81.2</v>
      </c>
      <c r="O4" s="49">
        <v>3829.9</v>
      </c>
      <c r="P4" s="30">
        <f>N4/O4</f>
        <v>2.1201597952949163E-2</v>
      </c>
      <c r="Q4" s="30">
        <v>0.5</v>
      </c>
      <c r="R4" s="30"/>
      <c r="S4" s="30">
        <f>(O4-P4)/(O4-N4)</f>
        <v>1.0216551867052703</v>
      </c>
      <c r="T4" s="49">
        <v>529.5</v>
      </c>
      <c r="U4" s="49">
        <v>2459.1999999999998</v>
      </c>
      <c r="V4" s="30">
        <f>T4/U4</f>
        <v>0.21531392322706572</v>
      </c>
      <c r="W4" s="30"/>
      <c r="X4" s="52"/>
      <c r="Y4" s="30">
        <v>0</v>
      </c>
    </row>
    <row r="5" spans="1:25" ht="11.45" customHeight="1" x14ac:dyDescent="0.25">
      <c r="A5" s="1" t="s">
        <v>1</v>
      </c>
      <c r="B5" s="85">
        <v>487</v>
      </c>
      <c r="C5" s="85">
        <v>387.8</v>
      </c>
      <c r="D5" s="86">
        <f t="shared" ref="D5:D18" si="0">(C5-B5)/B5</f>
        <v>-0.20369609856262832</v>
      </c>
      <c r="E5" s="1">
        <v>1</v>
      </c>
      <c r="F5" s="1"/>
      <c r="G5" s="1"/>
      <c r="H5" s="49">
        <v>2766.2</v>
      </c>
      <c r="I5" s="49">
        <v>2160</v>
      </c>
      <c r="J5" s="30">
        <f t="shared" ref="J5:J18" si="1">(H5-I5)/I5</f>
        <v>0.28064814814814809</v>
      </c>
      <c r="K5" s="30">
        <v>1.5</v>
      </c>
      <c r="L5" s="52"/>
      <c r="M5" s="30">
        <f t="shared" ref="M5:M18" si="2">(H5-J5)/(H5-I5)</f>
        <v>4.5627175055292852</v>
      </c>
      <c r="N5" s="49">
        <v>351.2</v>
      </c>
      <c r="O5" s="49">
        <v>5494.8</v>
      </c>
      <c r="P5" s="30">
        <f t="shared" ref="P5:P18" si="3">N5/O5</f>
        <v>6.391497415738516E-2</v>
      </c>
      <c r="Q5" s="30">
        <v>0.5</v>
      </c>
      <c r="R5" s="30"/>
      <c r="S5" s="30">
        <f t="shared" ref="S5:S18" si="4">(O5-P5)/(O5-N5)</f>
        <v>1.0682666002461005</v>
      </c>
      <c r="T5" s="49">
        <v>2060.8000000000002</v>
      </c>
      <c r="U5" s="49">
        <v>4012.1</v>
      </c>
      <c r="V5" s="30">
        <f t="shared" ref="V5:V18" si="5">T5/U5</f>
        <v>0.51364622018394368</v>
      </c>
      <c r="W5" s="30"/>
      <c r="X5" s="52"/>
      <c r="Y5" s="30">
        <v>0</v>
      </c>
    </row>
    <row r="6" spans="1:25" ht="11.45" customHeight="1" x14ac:dyDescent="0.25">
      <c r="A6" s="1" t="s">
        <v>2</v>
      </c>
      <c r="B6" s="85">
        <v>1024.2</v>
      </c>
      <c r="C6" s="85">
        <v>844.1</v>
      </c>
      <c r="D6" s="86">
        <f t="shared" si="0"/>
        <v>-0.17584456160906076</v>
      </c>
      <c r="E6" s="1">
        <v>1</v>
      </c>
      <c r="F6" s="1"/>
      <c r="G6" s="1"/>
      <c r="H6" s="49">
        <v>3341.9</v>
      </c>
      <c r="I6" s="49">
        <v>2979.2</v>
      </c>
      <c r="J6" s="30">
        <f t="shared" si="1"/>
        <v>0.12174409237379172</v>
      </c>
      <c r="K6" s="30">
        <v>1.5</v>
      </c>
      <c r="L6" s="52"/>
      <c r="M6" s="30">
        <f t="shared" si="2"/>
        <v>9.2136152630483146</v>
      </c>
      <c r="N6" s="49">
        <v>107.8</v>
      </c>
      <c r="O6" s="49">
        <v>10720.2</v>
      </c>
      <c r="P6" s="30">
        <f t="shared" si="3"/>
        <v>1.0055782541370496E-2</v>
      </c>
      <c r="Q6" s="30">
        <v>0.5</v>
      </c>
      <c r="R6" s="30"/>
      <c r="S6" s="30">
        <f t="shared" si="4"/>
        <v>1.0101569809107702</v>
      </c>
      <c r="T6" s="49">
        <v>2799.1</v>
      </c>
      <c r="U6" s="49">
        <v>7098.1</v>
      </c>
      <c r="V6" s="30">
        <f t="shared" si="5"/>
        <v>0.39434496555416237</v>
      </c>
      <c r="W6" s="30"/>
      <c r="X6" s="52"/>
      <c r="Y6" s="30">
        <v>0</v>
      </c>
    </row>
    <row r="7" spans="1:25" ht="12" customHeight="1" x14ac:dyDescent="0.25">
      <c r="A7" s="1" t="s">
        <v>3</v>
      </c>
      <c r="B7" s="85">
        <v>211.2</v>
      </c>
      <c r="C7" s="85">
        <v>194.6</v>
      </c>
      <c r="D7" s="86">
        <f t="shared" si="0"/>
        <v>-7.859848484848482E-2</v>
      </c>
      <c r="E7" s="1">
        <v>1</v>
      </c>
      <c r="F7" s="1"/>
      <c r="G7" s="1"/>
      <c r="H7" s="49">
        <v>772</v>
      </c>
      <c r="I7" s="53">
        <v>516.20000000000005</v>
      </c>
      <c r="J7" s="30">
        <f t="shared" si="1"/>
        <v>0.49554436265013546</v>
      </c>
      <c r="K7" s="30">
        <v>1.5</v>
      </c>
      <c r="L7" s="52"/>
      <c r="M7" s="30">
        <f t="shared" si="2"/>
        <v>3.016045565431392</v>
      </c>
      <c r="N7" s="49">
        <v>114.1</v>
      </c>
      <c r="O7" s="49">
        <v>4247.3</v>
      </c>
      <c r="P7" s="30">
        <f t="shared" si="3"/>
        <v>2.6864125444399971E-2</v>
      </c>
      <c r="Q7" s="30">
        <v>0.5</v>
      </c>
      <c r="R7" s="30"/>
      <c r="S7" s="30">
        <f t="shared" si="4"/>
        <v>1.0275992296222192</v>
      </c>
      <c r="T7" s="49">
        <v>499.6</v>
      </c>
      <c r="U7" s="53">
        <v>2998.5</v>
      </c>
      <c r="V7" s="30">
        <f t="shared" si="5"/>
        <v>0.16661664165416043</v>
      </c>
      <c r="W7" s="30"/>
      <c r="X7" s="52"/>
      <c r="Y7" s="30">
        <v>0</v>
      </c>
    </row>
    <row r="8" spans="1:25" ht="10.9" customHeight="1" x14ac:dyDescent="0.25">
      <c r="A8" s="1" t="s">
        <v>4</v>
      </c>
      <c r="B8" s="85">
        <v>1378.6</v>
      </c>
      <c r="C8" s="85">
        <v>827.5</v>
      </c>
      <c r="D8" s="86">
        <f t="shared" si="0"/>
        <v>-0.3997533729870883</v>
      </c>
      <c r="E8" s="1">
        <v>1</v>
      </c>
      <c r="F8" s="1"/>
      <c r="G8" s="1"/>
      <c r="H8" s="49">
        <v>6883.8</v>
      </c>
      <c r="I8" s="49">
        <v>6388.6</v>
      </c>
      <c r="J8" s="30">
        <f t="shared" si="1"/>
        <v>7.7513070156215724E-2</v>
      </c>
      <c r="K8" s="30">
        <v>1.5</v>
      </c>
      <c r="L8" s="52"/>
      <c r="M8" s="30">
        <f t="shared" si="2"/>
        <v>13.900893551958495</v>
      </c>
      <c r="N8" s="49">
        <v>142.5</v>
      </c>
      <c r="O8" s="49">
        <v>11371.3</v>
      </c>
      <c r="P8" s="30">
        <f t="shared" si="3"/>
        <v>1.2531548723540845E-2</v>
      </c>
      <c r="Q8" s="30">
        <v>0.5</v>
      </c>
      <c r="R8" s="30"/>
      <c r="S8" s="30">
        <f t="shared" si="4"/>
        <v>1.0126894653436944</v>
      </c>
      <c r="T8" s="49">
        <v>5837.5</v>
      </c>
      <c r="U8" s="49">
        <v>8300.1</v>
      </c>
      <c r="V8" s="30">
        <f t="shared" si="5"/>
        <v>0.70330477946048842</v>
      </c>
      <c r="W8" s="30"/>
      <c r="X8" s="52"/>
      <c r="Y8" s="30">
        <v>0</v>
      </c>
    </row>
    <row r="9" spans="1:25" ht="12.6" customHeight="1" x14ac:dyDescent="0.25">
      <c r="A9" s="1" t="s">
        <v>5</v>
      </c>
      <c r="B9" s="85">
        <v>1843.1</v>
      </c>
      <c r="C9" s="85">
        <v>1856.3</v>
      </c>
      <c r="D9" s="86">
        <f t="shared" si="0"/>
        <v>7.1618468883945779E-3</v>
      </c>
      <c r="E9" s="1">
        <v>1</v>
      </c>
      <c r="F9" s="1"/>
      <c r="G9" s="1"/>
      <c r="H9" s="49">
        <v>10273</v>
      </c>
      <c r="I9" s="49">
        <v>9854.1</v>
      </c>
      <c r="J9" s="30">
        <f t="shared" si="1"/>
        <v>4.2510224170649744E-2</v>
      </c>
      <c r="K9" s="30">
        <v>1.5</v>
      </c>
      <c r="L9" s="52"/>
      <c r="M9" s="30">
        <f t="shared" si="2"/>
        <v>24.523651205003198</v>
      </c>
      <c r="N9" s="49">
        <v>156.4</v>
      </c>
      <c r="O9" s="49">
        <v>17734.2</v>
      </c>
      <c r="P9" s="30">
        <f t="shared" si="3"/>
        <v>8.8191178626608469E-3</v>
      </c>
      <c r="Q9" s="30">
        <v>0.5</v>
      </c>
      <c r="R9" s="30"/>
      <c r="S9" s="30">
        <f t="shared" si="4"/>
        <v>1.0088970850096224</v>
      </c>
      <c r="T9" s="49">
        <v>9867.2999999999993</v>
      </c>
      <c r="U9" s="49">
        <v>14647.2</v>
      </c>
      <c r="V9" s="30">
        <f t="shared" si="5"/>
        <v>0.67366459118466315</v>
      </c>
      <c r="W9" s="30"/>
      <c r="X9" s="52"/>
      <c r="Y9" s="30">
        <v>0</v>
      </c>
    </row>
    <row r="10" spans="1:25" x14ac:dyDescent="0.25">
      <c r="A10" s="1" t="s">
        <v>6</v>
      </c>
      <c r="B10" s="85">
        <v>1025.7</v>
      </c>
      <c r="C10" s="85">
        <v>943.1</v>
      </c>
      <c r="D10" s="86">
        <f t="shared" si="0"/>
        <v>-8.0530369503753557E-2</v>
      </c>
      <c r="E10" s="1">
        <v>1</v>
      </c>
      <c r="F10" s="1"/>
      <c r="G10" s="1"/>
      <c r="H10" s="49">
        <v>8721.4</v>
      </c>
      <c r="I10" s="49">
        <v>8312.7000000000007</v>
      </c>
      <c r="J10" s="30">
        <f t="shared" si="1"/>
        <v>4.9165734358270943E-2</v>
      </c>
      <c r="K10" s="30">
        <v>1.5</v>
      </c>
      <c r="L10" s="52"/>
      <c r="M10" s="30">
        <f t="shared" si="2"/>
        <v>21.339248432262451</v>
      </c>
      <c r="N10" s="49">
        <v>24.9</v>
      </c>
      <c r="O10" s="49">
        <v>11254.4</v>
      </c>
      <c r="P10" s="30">
        <f t="shared" si="3"/>
        <v>2.2124680125106626E-3</v>
      </c>
      <c r="Q10" s="30">
        <v>0.5</v>
      </c>
      <c r="R10" s="30"/>
      <c r="S10" s="30">
        <f t="shared" si="4"/>
        <v>1.002217176858452</v>
      </c>
      <c r="T10" s="49">
        <v>8230.1</v>
      </c>
      <c r="U10" s="49">
        <v>7706.7</v>
      </c>
      <c r="V10" s="30">
        <f t="shared" si="5"/>
        <v>1.0679149311637925</v>
      </c>
      <c r="W10" s="30">
        <v>1.5</v>
      </c>
      <c r="X10" s="52"/>
      <c r="Y10" s="30">
        <v>1.5</v>
      </c>
    </row>
    <row r="11" spans="1:25" x14ac:dyDescent="0.25">
      <c r="A11" s="1" t="s">
        <v>7</v>
      </c>
      <c r="B11" s="85">
        <v>533.20000000000005</v>
      </c>
      <c r="C11" s="85">
        <v>769.8</v>
      </c>
      <c r="D11" s="86">
        <f t="shared" si="0"/>
        <v>0.44373593398349565</v>
      </c>
      <c r="E11" s="1">
        <v>1</v>
      </c>
      <c r="F11" s="1"/>
      <c r="G11" s="1"/>
      <c r="H11" s="49">
        <v>4474.2</v>
      </c>
      <c r="I11" s="49">
        <v>3575.2</v>
      </c>
      <c r="J11" s="30">
        <f t="shared" si="1"/>
        <v>0.25145446408592526</v>
      </c>
      <c r="K11" s="30">
        <v>1.5</v>
      </c>
      <c r="L11" s="52"/>
      <c r="M11" s="30">
        <f t="shared" si="2"/>
        <v>4.97658347668066</v>
      </c>
      <c r="N11" s="49">
        <v>56.5</v>
      </c>
      <c r="O11" s="49">
        <v>9771.2000000000007</v>
      </c>
      <c r="P11" s="30">
        <f t="shared" si="3"/>
        <v>5.7822990011462249E-3</v>
      </c>
      <c r="Q11" s="30">
        <v>0.5</v>
      </c>
      <c r="R11" s="30"/>
      <c r="S11" s="30">
        <f t="shared" si="4"/>
        <v>1.0058153332270681</v>
      </c>
      <c r="T11" s="49">
        <v>3811.8</v>
      </c>
      <c r="U11" s="49">
        <v>6350.8</v>
      </c>
      <c r="V11" s="30">
        <f t="shared" si="5"/>
        <v>0.60020784783019465</v>
      </c>
      <c r="W11" s="30"/>
      <c r="X11" s="52"/>
      <c r="Y11" s="30">
        <v>0</v>
      </c>
    </row>
    <row r="12" spans="1:25" x14ac:dyDescent="0.25">
      <c r="A12" s="1" t="s">
        <v>8</v>
      </c>
      <c r="B12" s="85">
        <v>424.3</v>
      </c>
      <c r="C12" s="85">
        <v>477.1</v>
      </c>
      <c r="D12" s="86">
        <f t="shared" si="0"/>
        <v>0.1244402545368843</v>
      </c>
      <c r="E12" s="1">
        <v>1</v>
      </c>
      <c r="F12" s="1"/>
      <c r="G12" s="1"/>
      <c r="H12" s="49">
        <v>2998.1</v>
      </c>
      <c r="I12" s="49">
        <v>2752.3</v>
      </c>
      <c r="J12" s="30">
        <f t="shared" si="1"/>
        <v>8.9307124950041672E-2</v>
      </c>
      <c r="K12" s="30">
        <v>1.5</v>
      </c>
      <c r="L12" s="52"/>
      <c r="M12" s="30">
        <f t="shared" si="2"/>
        <v>12.196951557669053</v>
      </c>
      <c r="N12" s="49">
        <v>104.1</v>
      </c>
      <c r="O12" s="49">
        <v>5872.3</v>
      </c>
      <c r="P12" s="30">
        <f t="shared" si="3"/>
        <v>1.7727295948776457E-2</v>
      </c>
      <c r="Q12" s="30">
        <v>0.5</v>
      </c>
      <c r="R12" s="30"/>
      <c r="S12" s="30">
        <f t="shared" si="4"/>
        <v>1.0180441511570424</v>
      </c>
      <c r="T12" s="49">
        <v>2805.1</v>
      </c>
      <c r="U12" s="49">
        <v>3627.3</v>
      </c>
      <c r="V12" s="30">
        <f t="shared" si="5"/>
        <v>0.77333002508753057</v>
      </c>
      <c r="W12" s="30"/>
      <c r="X12" s="52"/>
      <c r="Y12" s="30">
        <v>0</v>
      </c>
    </row>
    <row r="13" spans="1:25" x14ac:dyDescent="0.25">
      <c r="A13" s="1" t="s">
        <v>9</v>
      </c>
      <c r="B13" s="85">
        <v>59709.1</v>
      </c>
      <c r="C13" s="85">
        <v>56849.9</v>
      </c>
      <c r="D13" s="86">
        <f t="shared" si="0"/>
        <v>-4.788549819039304E-2</v>
      </c>
      <c r="E13" s="1">
        <v>1</v>
      </c>
      <c r="F13" s="1"/>
      <c r="G13" s="1"/>
      <c r="H13" s="49">
        <v>75606.100000000006</v>
      </c>
      <c r="I13" s="49">
        <v>61969.1</v>
      </c>
      <c r="J13" s="30">
        <f t="shared" si="1"/>
        <v>0.22006128860996865</v>
      </c>
      <c r="K13" s="30">
        <v>1.5</v>
      </c>
      <c r="L13" s="52"/>
      <c r="M13" s="30">
        <f t="shared" si="2"/>
        <v>5.5441724674570185</v>
      </c>
      <c r="N13" s="49">
        <v>3319.1</v>
      </c>
      <c r="O13" s="49">
        <v>73133.899999999994</v>
      </c>
      <c r="P13" s="30">
        <f t="shared" si="3"/>
        <v>4.5383878064755197E-2</v>
      </c>
      <c r="Q13" s="30">
        <v>0.5</v>
      </c>
      <c r="R13" s="30"/>
      <c r="S13" s="30">
        <f t="shared" si="4"/>
        <v>1.0475408454385309</v>
      </c>
      <c r="T13" s="49">
        <v>59109.9</v>
      </c>
      <c r="U13" s="49">
        <v>22105.8</v>
      </c>
      <c r="V13" s="30">
        <f t="shared" si="5"/>
        <v>2.673954346823006</v>
      </c>
      <c r="W13" s="30">
        <v>1.5</v>
      </c>
      <c r="X13" s="52"/>
      <c r="Y13" s="30">
        <v>1.5</v>
      </c>
    </row>
    <row r="14" spans="1:25" x14ac:dyDescent="0.25">
      <c r="A14" s="1" t="s">
        <v>10</v>
      </c>
      <c r="B14" s="85">
        <v>488.6</v>
      </c>
      <c r="C14" s="85">
        <v>477.4</v>
      </c>
      <c r="D14" s="86">
        <f t="shared" si="0"/>
        <v>-2.2922636103151955E-2</v>
      </c>
      <c r="E14" s="1">
        <v>1</v>
      </c>
      <c r="F14" s="1"/>
      <c r="G14" s="1"/>
      <c r="H14" s="49">
        <v>3190.1</v>
      </c>
      <c r="I14" s="49">
        <v>2694.6</v>
      </c>
      <c r="J14" s="30">
        <f t="shared" si="1"/>
        <v>0.18388629110071997</v>
      </c>
      <c r="K14" s="30">
        <v>1.5</v>
      </c>
      <c r="L14" s="52"/>
      <c r="M14" s="30">
        <f t="shared" si="2"/>
        <v>6.4377721770108964</v>
      </c>
      <c r="N14" s="49">
        <v>21.1</v>
      </c>
      <c r="O14" s="49">
        <v>5444.6</v>
      </c>
      <c r="P14" s="30">
        <f t="shared" si="3"/>
        <v>3.8753994783822503E-3</v>
      </c>
      <c r="Q14" s="30">
        <v>0.5</v>
      </c>
      <c r="R14" s="30"/>
      <c r="S14" s="30">
        <f t="shared" si="4"/>
        <v>1.0038897620725586</v>
      </c>
      <c r="T14" s="49">
        <v>2683.4</v>
      </c>
      <c r="U14" s="49">
        <v>3333.7</v>
      </c>
      <c r="V14" s="30">
        <f t="shared" si="5"/>
        <v>0.80493145753967066</v>
      </c>
      <c r="W14" s="30"/>
      <c r="X14" s="52"/>
      <c r="Y14" s="30">
        <v>0</v>
      </c>
    </row>
    <row r="15" spans="1:25" x14ac:dyDescent="0.25">
      <c r="A15" s="1" t="s">
        <v>11</v>
      </c>
      <c r="B15" s="85">
        <v>593.9</v>
      </c>
      <c r="C15" s="85">
        <v>1352.9</v>
      </c>
      <c r="D15" s="86">
        <f t="shared" si="0"/>
        <v>1.2779929281023743</v>
      </c>
      <c r="E15" s="1"/>
      <c r="F15" s="1"/>
      <c r="G15" s="1"/>
      <c r="H15" s="49">
        <v>5790.9</v>
      </c>
      <c r="I15" s="49">
        <v>4137.8999999999996</v>
      </c>
      <c r="J15" s="30">
        <f t="shared" si="1"/>
        <v>0.3994779960849707</v>
      </c>
      <c r="K15" s="30">
        <v>1.5</v>
      </c>
      <c r="L15" s="52"/>
      <c r="M15" s="30">
        <f t="shared" si="2"/>
        <v>3.5030251191796218</v>
      </c>
      <c r="N15" s="49">
        <v>258.8</v>
      </c>
      <c r="O15" s="49">
        <v>8477.7999999999993</v>
      </c>
      <c r="P15" s="30">
        <f t="shared" si="3"/>
        <v>3.0526787609993163E-2</v>
      </c>
      <c r="Q15" s="30">
        <v>0.5</v>
      </c>
      <c r="R15" s="30"/>
      <c r="S15" s="30">
        <f t="shared" si="4"/>
        <v>1.0314843014007045</v>
      </c>
      <c r="T15" s="49">
        <v>4896.8999999999996</v>
      </c>
      <c r="U15" s="49">
        <v>7780.2</v>
      </c>
      <c r="V15" s="30">
        <f t="shared" si="5"/>
        <v>0.6294054137425773</v>
      </c>
      <c r="W15" s="30"/>
      <c r="X15" s="52"/>
      <c r="Y15" s="30">
        <v>0</v>
      </c>
    </row>
    <row r="16" spans="1:25" x14ac:dyDescent="0.25">
      <c r="A16" s="1" t="s">
        <v>12</v>
      </c>
      <c r="B16" s="85">
        <v>428.7</v>
      </c>
      <c r="C16" s="85">
        <v>378.7</v>
      </c>
      <c r="D16" s="86">
        <f t="shared" si="0"/>
        <v>-0.11663167716351762</v>
      </c>
      <c r="E16" s="1">
        <v>1</v>
      </c>
      <c r="F16" s="1"/>
      <c r="G16" s="1"/>
      <c r="H16" s="49">
        <v>7190.1</v>
      </c>
      <c r="I16" s="49">
        <v>6739.7</v>
      </c>
      <c r="J16" s="30">
        <f t="shared" si="1"/>
        <v>6.6827900351647776E-2</v>
      </c>
      <c r="K16" s="30">
        <v>1.5</v>
      </c>
      <c r="L16" s="52"/>
      <c r="M16" s="30">
        <f t="shared" si="2"/>
        <v>15.963661572157283</v>
      </c>
      <c r="N16" s="49">
        <v>467.5</v>
      </c>
      <c r="O16" s="49">
        <v>11790.1</v>
      </c>
      <c r="P16" s="30">
        <f t="shared" si="3"/>
        <v>3.965191134935242E-2</v>
      </c>
      <c r="Q16" s="30">
        <v>0.5</v>
      </c>
      <c r="R16" s="30"/>
      <c r="S16" s="30">
        <f t="shared" si="4"/>
        <v>1.0412856011948362</v>
      </c>
      <c r="T16" s="49">
        <v>6689.7</v>
      </c>
      <c r="U16" s="49">
        <v>9581.6</v>
      </c>
      <c r="V16" s="30">
        <f t="shared" si="5"/>
        <v>0.69818193203640311</v>
      </c>
      <c r="W16" s="30"/>
      <c r="X16" s="52"/>
      <c r="Y16" s="30">
        <v>0</v>
      </c>
    </row>
    <row r="17" spans="1:25" x14ac:dyDescent="0.25">
      <c r="A17" s="1" t="s">
        <v>13</v>
      </c>
      <c r="B17" s="85">
        <v>765.5</v>
      </c>
      <c r="C17" s="85">
        <v>627.20000000000005</v>
      </c>
      <c r="D17" s="86">
        <f t="shared" si="0"/>
        <v>-0.18066623122142383</v>
      </c>
      <c r="E17" s="1">
        <v>1</v>
      </c>
      <c r="F17" s="1"/>
      <c r="G17" s="1"/>
      <c r="H17" s="49">
        <v>5660.3</v>
      </c>
      <c r="I17" s="49">
        <v>5093.5</v>
      </c>
      <c r="J17" s="30">
        <f t="shared" si="1"/>
        <v>0.11127908118189854</v>
      </c>
      <c r="K17" s="30">
        <v>1.5</v>
      </c>
      <c r="L17" s="52"/>
      <c r="M17" s="30">
        <f t="shared" si="2"/>
        <v>9.9862186325314326</v>
      </c>
      <c r="N17" s="49">
        <v>304.3</v>
      </c>
      <c r="O17" s="49">
        <v>10480.4</v>
      </c>
      <c r="P17" s="30">
        <f t="shared" si="3"/>
        <v>2.9035151330101906E-2</v>
      </c>
      <c r="Q17" s="30">
        <v>0.5</v>
      </c>
      <c r="R17" s="30"/>
      <c r="S17" s="30">
        <f t="shared" si="4"/>
        <v>1.0299005478374494</v>
      </c>
      <c r="T17" s="49">
        <v>4955.2</v>
      </c>
      <c r="U17" s="49">
        <v>7451.9</v>
      </c>
      <c r="V17" s="30">
        <f t="shared" si="5"/>
        <v>0.66495793019229998</v>
      </c>
      <c r="W17" s="30"/>
      <c r="X17" s="52"/>
      <c r="Y17" s="30">
        <v>0</v>
      </c>
    </row>
    <row r="18" spans="1:25" x14ac:dyDescent="0.25">
      <c r="A18" s="1" t="s">
        <v>14</v>
      </c>
      <c r="B18" s="85">
        <v>6281.6</v>
      </c>
      <c r="C18" s="85">
        <v>7882.7</v>
      </c>
      <c r="D18" s="86">
        <f t="shared" si="0"/>
        <v>0.25488728986245535</v>
      </c>
      <c r="E18" s="1">
        <v>1</v>
      </c>
      <c r="F18" s="1"/>
      <c r="G18" s="1"/>
      <c r="H18" s="49">
        <v>15483.7</v>
      </c>
      <c r="I18" s="49">
        <v>6597.6</v>
      </c>
      <c r="J18" s="30">
        <f t="shared" si="1"/>
        <v>1.3468685582636111</v>
      </c>
      <c r="K18" s="30">
        <v>1.5</v>
      </c>
      <c r="L18" s="52"/>
      <c r="M18" s="30">
        <f t="shared" si="2"/>
        <v>1.7423113774818804</v>
      </c>
      <c r="N18" s="49">
        <v>4408.3</v>
      </c>
      <c r="O18" s="49">
        <v>22631.3</v>
      </c>
      <c r="P18" s="30">
        <f t="shared" si="3"/>
        <v>0.19478774970947318</v>
      </c>
      <c r="Q18" s="30">
        <v>0.5</v>
      </c>
      <c r="R18" s="30"/>
      <c r="S18" s="30">
        <f t="shared" si="4"/>
        <v>1.2418978879575422</v>
      </c>
      <c r="T18" s="49">
        <v>8198.7000000000007</v>
      </c>
      <c r="U18" s="49">
        <v>8752.1</v>
      </c>
      <c r="V18" s="30">
        <f t="shared" si="5"/>
        <v>0.93676946104363523</v>
      </c>
      <c r="W18" s="30"/>
      <c r="X18" s="52"/>
      <c r="Y18" s="30">
        <v>0</v>
      </c>
    </row>
  </sheetData>
  <mergeCells count="1">
    <mergeCell ref="A1:Y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workbookViewId="0">
      <selection activeCell="N4" sqref="N4:N18"/>
    </sheetView>
  </sheetViews>
  <sheetFormatPr defaultRowHeight="15" x14ac:dyDescent="0.25"/>
  <cols>
    <col min="1" max="1" width="14.28515625" customWidth="1"/>
    <col min="2" max="2" width="8.140625" customWidth="1"/>
    <col min="4" max="4" width="14.42578125" customWidth="1"/>
    <col min="5" max="5" width="5.5703125" customWidth="1"/>
    <col min="6" max="6" width="4.7109375" customWidth="1"/>
    <col min="7" max="7" width="10.28515625" customWidth="1"/>
    <col min="8" max="8" width="8.28515625" customWidth="1"/>
    <col min="9" max="9" width="10.140625" customWidth="1"/>
    <col min="10" max="10" width="10.42578125" customWidth="1"/>
    <col min="11" max="11" width="15.28515625" customWidth="1"/>
    <col min="12" max="12" width="5.28515625" customWidth="1"/>
    <col min="13" max="13" width="5.7109375" customWidth="1"/>
  </cols>
  <sheetData>
    <row r="1" spans="1:18" x14ac:dyDescent="0.25">
      <c r="A1" s="89" t="s">
        <v>126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156" customHeight="1" x14ac:dyDescent="0.25">
      <c r="A2" s="2"/>
      <c r="B2" s="40" t="s">
        <v>21</v>
      </c>
      <c r="C2" s="55" t="s">
        <v>22</v>
      </c>
      <c r="D2" s="14" t="s">
        <v>23</v>
      </c>
      <c r="E2" s="14" t="s">
        <v>55</v>
      </c>
      <c r="F2" s="14" t="s">
        <v>54</v>
      </c>
      <c r="G2" s="54" t="s">
        <v>53</v>
      </c>
      <c r="H2" s="40" t="s">
        <v>25</v>
      </c>
      <c r="I2" s="40" t="s">
        <v>26</v>
      </c>
      <c r="J2" s="14" t="s">
        <v>27</v>
      </c>
      <c r="K2" s="14" t="s">
        <v>86</v>
      </c>
      <c r="L2" s="14" t="s">
        <v>55</v>
      </c>
      <c r="M2" s="14" t="s">
        <v>54</v>
      </c>
      <c r="N2" s="54" t="s">
        <v>53</v>
      </c>
    </row>
    <row r="3" spans="1:18" ht="45" customHeight="1" x14ac:dyDescent="0.25">
      <c r="A3" s="2"/>
      <c r="B3" s="40" t="s">
        <v>15</v>
      </c>
      <c r="C3" s="14" t="s">
        <v>19</v>
      </c>
      <c r="D3" s="39" t="s">
        <v>24</v>
      </c>
      <c r="E3" s="39">
        <v>1</v>
      </c>
      <c r="F3" s="39"/>
      <c r="G3" s="41" t="s">
        <v>43</v>
      </c>
      <c r="H3" s="40" t="s">
        <v>28</v>
      </c>
      <c r="I3" s="40" t="s">
        <v>15</v>
      </c>
      <c r="J3" s="14" t="s">
        <v>19</v>
      </c>
      <c r="K3" s="39" t="s">
        <v>29</v>
      </c>
      <c r="L3" s="56">
        <v>2</v>
      </c>
      <c r="M3" s="57">
        <f>0</f>
        <v>0</v>
      </c>
      <c r="N3" s="58" t="s">
        <v>67</v>
      </c>
    </row>
    <row r="4" spans="1:18" x14ac:dyDescent="0.25">
      <c r="A4" s="1" t="s">
        <v>0</v>
      </c>
      <c r="B4" s="49">
        <v>0</v>
      </c>
      <c r="C4" s="49">
        <v>2897.2</v>
      </c>
      <c r="D4" s="30">
        <f>B4/C4</f>
        <v>0</v>
      </c>
      <c r="E4" s="30">
        <v>1</v>
      </c>
      <c r="F4" s="52"/>
      <c r="G4" s="30">
        <f>(C4-D4)/(C4-B4)</f>
        <v>1</v>
      </c>
      <c r="H4" s="49">
        <v>0</v>
      </c>
      <c r="I4" s="49">
        <v>0</v>
      </c>
      <c r="J4" s="49">
        <v>0</v>
      </c>
      <c r="K4" s="52">
        <f>H4+I4+J4</f>
        <v>0</v>
      </c>
      <c r="L4" s="88">
        <v>2</v>
      </c>
      <c r="M4" s="59"/>
      <c r="N4" s="30">
        <v>2</v>
      </c>
    </row>
    <row r="5" spans="1:18" x14ac:dyDescent="0.25">
      <c r="A5" s="1" t="s">
        <v>1</v>
      </c>
      <c r="B5" s="49">
        <v>0</v>
      </c>
      <c r="C5" s="49">
        <v>4618.1000000000004</v>
      </c>
      <c r="D5" s="30">
        <f t="shared" ref="D5:D18" si="0">B5/C5</f>
        <v>0</v>
      </c>
      <c r="E5" s="30">
        <v>1</v>
      </c>
      <c r="F5" s="52"/>
      <c r="G5" s="30">
        <f t="shared" ref="G5:G18" si="1">(C5-D5)/(C5-B5)</f>
        <v>1</v>
      </c>
      <c r="H5" s="49">
        <v>0</v>
      </c>
      <c r="I5" s="49">
        <v>0</v>
      </c>
      <c r="J5" s="49">
        <v>0</v>
      </c>
      <c r="K5" s="52">
        <f t="shared" ref="K5:K18" si="2">H5+I5+J5</f>
        <v>0</v>
      </c>
      <c r="L5" s="88">
        <v>2</v>
      </c>
      <c r="M5" s="59"/>
      <c r="N5" s="30">
        <v>2</v>
      </c>
    </row>
    <row r="6" spans="1:18" x14ac:dyDescent="0.25">
      <c r="A6" s="1" t="s">
        <v>2</v>
      </c>
      <c r="B6" s="49">
        <v>0</v>
      </c>
      <c r="C6" s="49">
        <v>8617.4</v>
      </c>
      <c r="D6" s="30">
        <f t="shared" si="0"/>
        <v>0</v>
      </c>
      <c r="E6" s="30">
        <v>1</v>
      </c>
      <c r="F6" s="52"/>
      <c r="G6" s="30">
        <f t="shared" si="1"/>
        <v>1</v>
      </c>
      <c r="H6" s="49">
        <v>0</v>
      </c>
      <c r="I6" s="49">
        <v>0</v>
      </c>
      <c r="J6" s="49">
        <v>0</v>
      </c>
      <c r="K6" s="52">
        <f t="shared" si="2"/>
        <v>0</v>
      </c>
      <c r="L6" s="88">
        <v>2</v>
      </c>
      <c r="M6" s="59"/>
      <c r="N6" s="30">
        <v>2</v>
      </c>
    </row>
    <row r="7" spans="1:18" x14ac:dyDescent="0.25">
      <c r="A7" s="1" t="s">
        <v>3</v>
      </c>
      <c r="B7" s="49">
        <v>0</v>
      </c>
      <c r="C7" s="49">
        <v>3594.2</v>
      </c>
      <c r="D7" s="30">
        <f t="shared" si="0"/>
        <v>0</v>
      </c>
      <c r="E7" s="30">
        <v>1</v>
      </c>
      <c r="F7" s="52"/>
      <c r="G7" s="30">
        <f t="shared" si="1"/>
        <v>1</v>
      </c>
      <c r="H7" s="49">
        <v>0</v>
      </c>
      <c r="I7" s="49">
        <v>0</v>
      </c>
      <c r="J7" s="49">
        <v>0</v>
      </c>
      <c r="K7" s="52">
        <f t="shared" si="2"/>
        <v>0</v>
      </c>
      <c r="L7" s="88">
        <v>2</v>
      </c>
      <c r="M7" s="59"/>
      <c r="N7" s="30">
        <v>2</v>
      </c>
    </row>
    <row r="8" spans="1:18" x14ac:dyDescent="0.25">
      <c r="A8" s="1" t="s">
        <v>4</v>
      </c>
      <c r="B8" s="49">
        <v>0</v>
      </c>
      <c r="C8" s="49">
        <v>8866</v>
      </c>
      <c r="D8" s="30">
        <f t="shared" si="0"/>
        <v>0</v>
      </c>
      <c r="E8" s="30">
        <v>1</v>
      </c>
      <c r="F8" s="52"/>
      <c r="G8" s="30">
        <f t="shared" si="1"/>
        <v>1</v>
      </c>
      <c r="H8" s="49">
        <v>0</v>
      </c>
      <c r="I8" s="49">
        <v>0</v>
      </c>
      <c r="J8" s="49">
        <v>0</v>
      </c>
      <c r="K8" s="52">
        <f t="shared" si="2"/>
        <v>0</v>
      </c>
      <c r="L8" s="88">
        <v>2</v>
      </c>
      <c r="M8" s="59"/>
      <c r="N8" s="30">
        <v>2</v>
      </c>
    </row>
    <row r="9" spans="1:18" x14ac:dyDescent="0.25">
      <c r="A9" s="1" t="s">
        <v>5</v>
      </c>
      <c r="B9" s="49">
        <v>0</v>
      </c>
      <c r="C9" s="49">
        <v>16685</v>
      </c>
      <c r="D9" s="30">
        <f t="shared" si="0"/>
        <v>0</v>
      </c>
      <c r="E9" s="30">
        <v>1</v>
      </c>
      <c r="F9" s="52"/>
      <c r="G9" s="30">
        <f t="shared" si="1"/>
        <v>1</v>
      </c>
      <c r="H9" s="49">
        <v>0</v>
      </c>
      <c r="I9" s="49">
        <v>0</v>
      </c>
      <c r="J9" s="49">
        <v>0</v>
      </c>
      <c r="K9" s="52">
        <f t="shared" si="2"/>
        <v>0</v>
      </c>
      <c r="L9" s="88">
        <v>2</v>
      </c>
      <c r="M9" s="59"/>
      <c r="N9" s="30">
        <v>2</v>
      </c>
    </row>
    <row r="10" spans="1:18" x14ac:dyDescent="0.25">
      <c r="A10" s="1" t="s">
        <v>6</v>
      </c>
      <c r="B10" s="49">
        <v>0</v>
      </c>
      <c r="C10" s="49">
        <v>9579.9</v>
      </c>
      <c r="D10" s="30">
        <f t="shared" si="0"/>
        <v>0</v>
      </c>
      <c r="E10" s="30">
        <v>1</v>
      </c>
      <c r="F10" s="52"/>
      <c r="G10" s="30">
        <f t="shared" si="1"/>
        <v>1</v>
      </c>
      <c r="H10" s="49">
        <v>0</v>
      </c>
      <c r="I10" s="49">
        <v>0</v>
      </c>
      <c r="J10" s="49">
        <v>0</v>
      </c>
      <c r="K10" s="52">
        <f t="shared" si="2"/>
        <v>0</v>
      </c>
      <c r="L10" s="88">
        <v>2</v>
      </c>
      <c r="M10" s="59"/>
      <c r="N10" s="30">
        <v>2</v>
      </c>
    </row>
    <row r="11" spans="1:18" x14ac:dyDescent="0.25">
      <c r="A11" s="1" t="s">
        <v>7</v>
      </c>
      <c r="B11" s="49">
        <v>0</v>
      </c>
      <c r="C11" s="49">
        <v>8049.1</v>
      </c>
      <c r="D11" s="30">
        <f t="shared" si="0"/>
        <v>0</v>
      </c>
      <c r="E11" s="30">
        <v>1</v>
      </c>
      <c r="F11" s="52"/>
      <c r="G11" s="30">
        <f t="shared" si="1"/>
        <v>1</v>
      </c>
      <c r="H11" s="49">
        <v>0</v>
      </c>
      <c r="I11" s="49">
        <v>0</v>
      </c>
      <c r="J11" s="49">
        <v>0</v>
      </c>
      <c r="K11" s="52">
        <f t="shared" si="2"/>
        <v>0</v>
      </c>
      <c r="L11" s="88">
        <v>2</v>
      </c>
      <c r="M11" s="59"/>
      <c r="N11" s="30">
        <v>2</v>
      </c>
    </row>
    <row r="12" spans="1:18" x14ac:dyDescent="0.25">
      <c r="A12" s="1" t="s">
        <v>8</v>
      </c>
      <c r="B12" s="49">
        <v>0</v>
      </c>
      <c r="C12" s="49">
        <v>4248.8999999999996</v>
      </c>
      <c r="D12" s="30">
        <f t="shared" si="0"/>
        <v>0</v>
      </c>
      <c r="E12" s="30">
        <v>1</v>
      </c>
      <c r="F12" s="52"/>
      <c r="G12" s="30">
        <f t="shared" si="1"/>
        <v>1</v>
      </c>
      <c r="H12" s="49">
        <v>0</v>
      </c>
      <c r="I12" s="49">
        <v>0</v>
      </c>
      <c r="J12" s="49">
        <v>0</v>
      </c>
      <c r="K12" s="52">
        <f t="shared" si="2"/>
        <v>0</v>
      </c>
      <c r="L12" s="88">
        <v>2</v>
      </c>
      <c r="M12" s="59"/>
      <c r="N12" s="30">
        <v>2</v>
      </c>
    </row>
    <row r="13" spans="1:18" x14ac:dyDescent="0.25">
      <c r="A13" s="1" t="s">
        <v>9</v>
      </c>
      <c r="B13" s="49">
        <v>0</v>
      </c>
      <c r="C13" s="49">
        <v>53864.7</v>
      </c>
      <c r="D13" s="30">
        <f t="shared" si="0"/>
        <v>0</v>
      </c>
      <c r="E13" s="30">
        <v>1</v>
      </c>
      <c r="F13" s="52"/>
      <c r="G13" s="30">
        <f t="shared" si="1"/>
        <v>1</v>
      </c>
      <c r="H13" s="49">
        <v>0</v>
      </c>
      <c r="I13" s="49">
        <v>0</v>
      </c>
      <c r="J13" s="49">
        <v>0</v>
      </c>
      <c r="K13" s="52">
        <f t="shared" si="2"/>
        <v>0</v>
      </c>
      <c r="L13" s="88">
        <v>2</v>
      </c>
      <c r="M13" s="59"/>
      <c r="N13" s="30">
        <v>2</v>
      </c>
    </row>
    <row r="14" spans="1:18" x14ac:dyDescent="0.25">
      <c r="A14" s="1" t="s">
        <v>10</v>
      </c>
      <c r="B14" s="49">
        <v>0</v>
      </c>
      <c r="C14" s="49">
        <v>3888.4</v>
      </c>
      <c r="D14" s="30">
        <f t="shared" si="0"/>
        <v>0</v>
      </c>
      <c r="E14" s="30">
        <v>1</v>
      </c>
      <c r="F14" s="52"/>
      <c r="G14" s="30">
        <f t="shared" si="1"/>
        <v>1</v>
      </c>
      <c r="H14" s="49">
        <v>0</v>
      </c>
      <c r="I14" s="49">
        <v>0</v>
      </c>
      <c r="J14" s="49">
        <v>0</v>
      </c>
      <c r="K14" s="52">
        <f t="shared" si="2"/>
        <v>0</v>
      </c>
      <c r="L14" s="88">
        <v>2</v>
      </c>
      <c r="M14" s="59"/>
      <c r="N14" s="30">
        <v>2</v>
      </c>
      <c r="R14" s="42"/>
    </row>
    <row r="15" spans="1:18" x14ac:dyDescent="0.25">
      <c r="A15" s="1" t="s">
        <v>11</v>
      </c>
      <c r="B15" s="49">
        <v>0</v>
      </c>
      <c r="C15" s="49">
        <v>6451.4</v>
      </c>
      <c r="D15" s="30">
        <f t="shared" si="0"/>
        <v>0</v>
      </c>
      <c r="E15" s="30">
        <v>1</v>
      </c>
      <c r="F15" s="52"/>
      <c r="G15" s="30">
        <f t="shared" si="1"/>
        <v>1</v>
      </c>
      <c r="H15" s="49">
        <v>0</v>
      </c>
      <c r="I15" s="49">
        <v>0</v>
      </c>
      <c r="J15" s="49">
        <v>0</v>
      </c>
      <c r="K15" s="52">
        <f t="shared" si="2"/>
        <v>0</v>
      </c>
      <c r="L15" s="88">
        <v>2</v>
      </c>
      <c r="M15" s="59"/>
      <c r="N15" s="30">
        <v>2</v>
      </c>
    </row>
    <row r="16" spans="1:18" x14ac:dyDescent="0.25">
      <c r="A16" s="1" t="s">
        <v>12</v>
      </c>
      <c r="B16" s="49">
        <v>0</v>
      </c>
      <c r="C16" s="49">
        <v>11027.8</v>
      </c>
      <c r="D16" s="30">
        <f t="shared" si="0"/>
        <v>0</v>
      </c>
      <c r="E16" s="30">
        <v>1</v>
      </c>
      <c r="F16" s="52"/>
      <c r="G16" s="30">
        <f t="shared" si="1"/>
        <v>1</v>
      </c>
      <c r="H16" s="49">
        <v>0</v>
      </c>
      <c r="I16" s="49">
        <v>0</v>
      </c>
      <c r="J16" s="49">
        <v>0</v>
      </c>
      <c r="K16" s="52">
        <f t="shared" si="2"/>
        <v>0</v>
      </c>
      <c r="L16" s="88">
        <v>2</v>
      </c>
      <c r="M16" s="59"/>
      <c r="N16" s="30">
        <v>2</v>
      </c>
    </row>
    <row r="17" spans="1:14" x14ac:dyDescent="0.25">
      <c r="A17" s="1" t="s">
        <v>13</v>
      </c>
      <c r="B17" s="49">
        <v>0</v>
      </c>
      <c r="C17" s="49">
        <v>9084.7999999999993</v>
      </c>
      <c r="D17" s="30">
        <f t="shared" si="0"/>
        <v>0</v>
      </c>
      <c r="E17" s="30">
        <v>1</v>
      </c>
      <c r="F17" s="52"/>
      <c r="G17" s="30">
        <f t="shared" si="1"/>
        <v>1</v>
      </c>
      <c r="H17" s="49">
        <v>0</v>
      </c>
      <c r="I17" s="49">
        <v>0</v>
      </c>
      <c r="J17" s="49">
        <v>0</v>
      </c>
      <c r="K17" s="52">
        <f t="shared" si="2"/>
        <v>0</v>
      </c>
      <c r="L17" s="88">
        <v>2</v>
      </c>
      <c r="M17" s="59"/>
      <c r="N17" s="30">
        <v>2</v>
      </c>
    </row>
    <row r="18" spans="1:14" x14ac:dyDescent="0.25">
      <c r="A18" s="1" t="s">
        <v>14</v>
      </c>
      <c r="B18" s="49">
        <v>0</v>
      </c>
      <c r="C18" s="49">
        <v>20410.900000000001</v>
      </c>
      <c r="D18" s="30">
        <f t="shared" si="0"/>
        <v>0</v>
      </c>
      <c r="E18" s="30">
        <v>1</v>
      </c>
      <c r="F18" s="52"/>
      <c r="G18" s="30">
        <f t="shared" si="1"/>
        <v>1</v>
      </c>
      <c r="H18" s="49">
        <v>0</v>
      </c>
      <c r="I18" s="49">
        <v>0</v>
      </c>
      <c r="J18" s="49">
        <v>0</v>
      </c>
      <c r="K18" s="52">
        <f t="shared" si="2"/>
        <v>0</v>
      </c>
      <c r="L18" s="88">
        <v>2</v>
      </c>
      <c r="M18" s="59"/>
      <c r="N18" s="30">
        <v>2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8"/>
  <sheetViews>
    <sheetView workbookViewId="0">
      <selection activeCell="K4" sqref="K4:K18"/>
    </sheetView>
  </sheetViews>
  <sheetFormatPr defaultRowHeight="15" x14ac:dyDescent="0.25"/>
  <cols>
    <col min="1" max="1" width="14.28515625" customWidth="1"/>
    <col min="2" max="2" width="13.28515625" style="32" customWidth="1"/>
    <col min="3" max="3" width="11.7109375" style="32" customWidth="1"/>
    <col min="4" max="4" width="11" style="32" customWidth="1"/>
    <col min="5" max="5" width="11.7109375" style="32" customWidth="1"/>
    <col min="6" max="6" width="11.140625" style="32" customWidth="1"/>
    <col min="7" max="7" width="8.85546875" style="32"/>
    <col min="8" max="8" width="8.85546875" style="32" customWidth="1"/>
    <col min="9" max="9" width="14.28515625" style="32" customWidth="1"/>
    <col min="10" max="10" width="14.28515625" customWidth="1"/>
    <col min="11" max="11" width="9.140625" customWidth="1"/>
    <col min="12" max="12" width="14.42578125" customWidth="1"/>
    <col min="13" max="13" width="8.140625" style="36" customWidth="1"/>
    <col min="14" max="14" width="6.7109375" customWidth="1"/>
    <col min="15" max="15" width="14.28515625" customWidth="1"/>
    <col min="16" max="16" width="11" customWidth="1"/>
    <col min="17" max="17" width="10" customWidth="1"/>
    <col min="19" max="19" width="5" customWidth="1"/>
    <col min="20" max="20" width="9.7109375" customWidth="1"/>
    <col min="21" max="21" width="8.140625" customWidth="1"/>
    <col min="22" max="22" width="10" customWidth="1"/>
    <col min="23" max="23" width="5.85546875" customWidth="1"/>
    <col min="24" max="24" width="7" customWidth="1"/>
    <col min="25" max="25" width="9.85546875" customWidth="1"/>
  </cols>
  <sheetData>
    <row r="1" spans="1:25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</row>
    <row r="2" spans="1:25" ht="194.45" customHeight="1" x14ac:dyDescent="0.25">
      <c r="A2" s="2"/>
      <c r="B2" s="40" t="s">
        <v>142</v>
      </c>
      <c r="C2" s="40" t="s">
        <v>100</v>
      </c>
      <c r="D2" s="14" t="s">
        <v>102</v>
      </c>
      <c r="E2" s="14" t="s">
        <v>101</v>
      </c>
      <c r="F2" s="14" t="s">
        <v>103</v>
      </c>
      <c r="G2" s="14" t="s">
        <v>55</v>
      </c>
      <c r="H2" s="14" t="s">
        <v>54</v>
      </c>
      <c r="I2" s="54" t="s">
        <v>53</v>
      </c>
      <c r="J2" s="14" t="s">
        <v>104</v>
      </c>
      <c r="K2" s="14" t="s">
        <v>105</v>
      </c>
      <c r="L2" s="14" t="s">
        <v>106</v>
      </c>
      <c r="M2" s="14" t="s">
        <v>55</v>
      </c>
      <c r="N2" s="14" t="s">
        <v>54</v>
      </c>
      <c r="O2" s="54" t="s">
        <v>53</v>
      </c>
      <c r="P2" s="55" t="s">
        <v>70</v>
      </c>
      <c r="Q2" s="14" t="s">
        <v>71</v>
      </c>
      <c r="R2" s="14" t="s">
        <v>55</v>
      </c>
      <c r="S2" s="14" t="s">
        <v>54</v>
      </c>
      <c r="T2" s="54" t="s">
        <v>53</v>
      </c>
      <c r="U2" s="55" t="s">
        <v>88</v>
      </c>
      <c r="V2" s="14" t="s">
        <v>71</v>
      </c>
      <c r="W2" s="14" t="s">
        <v>55</v>
      </c>
      <c r="X2" s="14" t="s">
        <v>54</v>
      </c>
      <c r="Y2" s="54" t="s">
        <v>53</v>
      </c>
    </row>
    <row r="3" spans="1:25" ht="39.6" customHeight="1" x14ac:dyDescent="0.25">
      <c r="A3" s="2"/>
      <c r="B3" s="40" t="s">
        <v>41</v>
      </c>
      <c r="C3" s="40" t="s">
        <v>15</v>
      </c>
      <c r="D3" s="14" t="s">
        <v>19</v>
      </c>
      <c r="E3" s="14" t="s">
        <v>98</v>
      </c>
      <c r="F3" s="38" t="s">
        <v>99</v>
      </c>
      <c r="G3" s="56">
        <v>1.5</v>
      </c>
      <c r="H3" s="57"/>
      <c r="I3" s="36" t="s">
        <v>43</v>
      </c>
      <c r="J3" s="40" t="s">
        <v>15</v>
      </c>
      <c r="K3" s="14" t="s">
        <v>19</v>
      </c>
      <c r="L3" s="39" t="s">
        <v>107</v>
      </c>
      <c r="M3" s="60">
        <v>1</v>
      </c>
      <c r="N3" s="41" t="s">
        <v>57</v>
      </c>
      <c r="O3" s="36" t="s">
        <v>43</v>
      </c>
      <c r="P3" s="49" t="s">
        <v>73</v>
      </c>
      <c r="Q3" s="39" t="s">
        <v>72</v>
      </c>
      <c r="R3" s="49">
        <v>0.5</v>
      </c>
      <c r="S3" s="61" t="s">
        <v>74</v>
      </c>
      <c r="T3" s="58" t="s">
        <v>67</v>
      </c>
      <c r="U3" s="49" t="s">
        <v>73</v>
      </c>
      <c r="V3" s="39" t="s">
        <v>87</v>
      </c>
      <c r="W3" s="49">
        <v>1</v>
      </c>
      <c r="X3" s="61" t="s">
        <v>74</v>
      </c>
      <c r="Y3" s="58" t="s">
        <v>67</v>
      </c>
    </row>
    <row r="4" spans="1:25" x14ac:dyDescent="0.25">
      <c r="A4" s="1" t="s">
        <v>0</v>
      </c>
      <c r="B4" s="49">
        <v>2751.7</v>
      </c>
      <c r="C4" s="49">
        <v>2865</v>
      </c>
      <c r="D4" s="49">
        <v>2852.4</v>
      </c>
      <c r="E4" s="49">
        <v>2865</v>
      </c>
      <c r="F4" s="30">
        <f>((B4-C4)-(D4-E4))/B4</f>
        <v>-3.6595559108914592E-2</v>
      </c>
      <c r="G4" s="59"/>
      <c r="H4" s="59"/>
      <c r="I4" s="30">
        <f>(B4-F4)/(D4-E4)</f>
        <v>-218.39179329834352</v>
      </c>
      <c r="J4" s="49">
        <v>509</v>
      </c>
      <c r="K4" s="85">
        <v>20.5</v>
      </c>
      <c r="L4" s="30">
        <f>J4/K4</f>
        <v>24.829268292682926</v>
      </c>
      <c r="M4" s="41"/>
      <c r="N4" s="49"/>
      <c r="O4" s="30">
        <f>(J4-L4)/(J4-K4)</f>
        <v>0.99113762887884771</v>
      </c>
      <c r="P4" s="59">
        <v>0</v>
      </c>
      <c r="Q4" s="30">
        <f>P4</f>
        <v>0</v>
      </c>
      <c r="R4" s="59"/>
      <c r="S4" s="59"/>
      <c r="T4" s="30">
        <v>0.5</v>
      </c>
      <c r="U4" s="59">
        <v>0</v>
      </c>
      <c r="V4" s="30">
        <f>U4</f>
        <v>0</v>
      </c>
      <c r="W4" s="59">
        <v>1</v>
      </c>
      <c r="X4" s="59"/>
      <c r="Y4" s="30">
        <v>1</v>
      </c>
    </row>
    <row r="5" spans="1:25" x14ac:dyDescent="0.25">
      <c r="A5" s="1" t="s">
        <v>1</v>
      </c>
      <c r="B5" s="49">
        <v>4618.1000000000004</v>
      </c>
      <c r="C5" s="49">
        <v>4386.1000000000004</v>
      </c>
      <c r="D5" s="49">
        <v>4367.3999999999996</v>
      </c>
      <c r="E5" s="49">
        <v>4386.1000000000004</v>
      </c>
      <c r="F5" s="30">
        <f t="shared" ref="F5:F18" si="0">((B5-C5)-(D5-E5))/B5</f>
        <v>5.428639483770397E-2</v>
      </c>
      <c r="G5" s="59"/>
      <c r="H5" s="59"/>
      <c r="I5" s="30">
        <f t="shared" ref="I5:I18" si="1">(B5-F5)/(D5-E5)</f>
        <v>-246.95431623556058</v>
      </c>
      <c r="J5" s="49">
        <v>1673</v>
      </c>
      <c r="K5" s="85">
        <v>387.8</v>
      </c>
      <c r="L5" s="30">
        <f t="shared" ref="L5:L18" si="2">J5/K5</f>
        <v>4.3140794223826715</v>
      </c>
      <c r="M5" s="41"/>
      <c r="N5" s="49"/>
      <c r="O5" s="30">
        <f t="shared" ref="O5:O18" si="3">(J5-L5)/(J5-K5)</f>
        <v>1.29838618158856</v>
      </c>
      <c r="P5" s="59">
        <v>0</v>
      </c>
      <c r="Q5" s="30">
        <f t="shared" ref="Q5:Q18" si="4">P5</f>
        <v>0</v>
      </c>
      <c r="R5" s="59"/>
      <c r="S5" s="59"/>
      <c r="T5" s="30">
        <v>0.5</v>
      </c>
      <c r="U5" s="59">
        <v>0</v>
      </c>
      <c r="V5" s="30">
        <f t="shared" ref="V5:V18" si="5">U5</f>
        <v>0</v>
      </c>
      <c r="W5" s="59">
        <v>1</v>
      </c>
      <c r="X5" s="59"/>
      <c r="Y5" s="30">
        <v>1</v>
      </c>
    </row>
    <row r="6" spans="1:25" x14ac:dyDescent="0.25">
      <c r="A6" s="1" t="s">
        <v>2</v>
      </c>
      <c r="B6" s="49">
        <v>6621.3</v>
      </c>
      <c r="C6" s="49">
        <v>8018.2</v>
      </c>
      <c r="D6" s="49">
        <v>8683.6</v>
      </c>
      <c r="E6" s="49">
        <v>8018.2</v>
      </c>
      <c r="F6" s="30">
        <f t="shared" si="0"/>
        <v>-0.31146451603159503</v>
      </c>
      <c r="G6" s="59"/>
      <c r="H6" s="59"/>
      <c r="I6" s="30">
        <f t="shared" si="1"/>
        <v>9.9513247137301271</v>
      </c>
      <c r="J6" s="49">
        <v>1955</v>
      </c>
      <c r="K6" s="85">
        <v>844.1</v>
      </c>
      <c r="L6" s="30">
        <f t="shared" si="2"/>
        <v>2.3160762942779289</v>
      </c>
      <c r="M6" s="41"/>
      <c r="N6" s="49"/>
      <c r="O6" s="30">
        <f t="shared" si="3"/>
        <v>1.7577495037408604</v>
      </c>
      <c r="P6" s="59">
        <v>0</v>
      </c>
      <c r="Q6" s="30">
        <f t="shared" si="4"/>
        <v>0</v>
      </c>
      <c r="R6" s="59"/>
      <c r="S6" s="59"/>
      <c r="T6" s="30">
        <v>0.5</v>
      </c>
      <c r="U6" s="59">
        <v>0</v>
      </c>
      <c r="V6" s="30">
        <f t="shared" si="5"/>
        <v>0</v>
      </c>
      <c r="W6" s="59">
        <v>1</v>
      </c>
      <c r="X6" s="59"/>
      <c r="Y6" s="30">
        <v>1</v>
      </c>
    </row>
    <row r="7" spans="1:25" x14ac:dyDescent="0.25">
      <c r="A7" s="1" t="s">
        <v>3</v>
      </c>
      <c r="B7" s="49">
        <v>3576.8</v>
      </c>
      <c r="C7" s="49">
        <v>3099.1</v>
      </c>
      <c r="D7" s="49">
        <v>3660.5</v>
      </c>
      <c r="E7" s="49">
        <v>3099.1</v>
      </c>
      <c r="F7" s="30">
        <f t="shared" si="0"/>
        <v>-2.3400805188995698E-2</v>
      </c>
      <c r="G7" s="59"/>
      <c r="H7" s="59"/>
      <c r="I7" s="30">
        <f t="shared" si="1"/>
        <v>6.3712565030373858</v>
      </c>
      <c r="J7" s="49">
        <v>305</v>
      </c>
      <c r="K7" s="85">
        <v>194.6</v>
      </c>
      <c r="L7" s="30">
        <f t="shared" si="2"/>
        <v>1.5673175745118191</v>
      </c>
      <c r="M7" s="41"/>
      <c r="N7" s="49"/>
      <c r="O7" s="30">
        <f t="shared" si="3"/>
        <v>2.7484844422598567</v>
      </c>
      <c r="P7" s="59">
        <v>0</v>
      </c>
      <c r="Q7" s="30">
        <f t="shared" si="4"/>
        <v>0</v>
      </c>
      <c r="R7" s="59"/>
      <c r="S7" s="59"/>
      <c r="T7" s="30">
        <v>0.5</v>
      </c>
      <c r="U7" s="59">
        <v>0</v>
      </c>
      <c r="V7" s="30">
        <f t="shared" si="5"/>
        <v>0</v>
      </c>
      <c r="W7" s="59">
        <v>1</v>
      </c>
      <c r="X7" s="59"/>
      <c r="Y7" s="30">
        <v>1</v>
      </c>
    </row>
    <row r="8" spans="1:25" x14ac:dyDescent="0.25">
      <c r="A8" s="1" t="s">
        <v>4</v>
      </c>
      <c r="B8" s="53">
        <v>8849.6</v>
      </c>
      <c r="C8" s="53">
        <v>8517.9</v>
      </c>
      <c r="D8" s="49">
        <v>8798.1</v>
      </c>
      <c r="E8" s="53">
        <v>8517.9</v>
      </c>
      <c r="F8" s="30">
        <f t="shared" si="0"/>
        <v>5.8194720665340803E-3</v>
      </c>
      <c r="G8" s="59"/>
      <c r="H8" s="59"/>
      <c r="I8" s="30">
        <f t="shared" si="1"/>
        <v>31.583134120370847</v>
      </c>
      <c r="J8" s="49">
        <v>5010</v>
      </c>
      <c r="K8" s="85">
        <v>827.5</v>
      </c>
      <c r="L8" s="30">
        <f t="shared" si="2"/>
        <v>6.0543806646525677</v>
      </c>
      <c r="M8" s="41"/>
      <c r="N8" s="49"/>
      <c r="O8" s="30">
        <f t="shared" si="3"/>
        <v>1.1964006262606928</v>
      </c>
      <c r="P8" s="59">
        <v>0</v>
      </c>
      <c r="Q8" s="30">
        <f t="shared" si="4"/>
        <v>0</v>
      </c>
      <c r="R8" s="59"/>
      <c r="S8" s="59"/>
      <c r="T8" s="30">
        <v>0.5</v>
      </c>
      <c r="U8" s="59">
        <v>0</v>
      </c>
      <c r="V8" s="30">
        <f t="shared" si="5"/>
        <v>0</v>
      </c>
      <c r="W8" s="59">
        <v>1</v>
      </c>
      <c r="X8" s="59"/>
      <c r="Y8" s="30">
        <v>1</v>
      </c>
    </row>
    <row r="9" spans="1:25" x14ac:dyDescent="0.25">
      <c r="A9" s="1" t="s">
        <v>5</v>
      </c>
      <c r="B9" s="49">
        <v>10899.6</v>
      </c>
      <c r="C9" s="49">
        <v>15562.1</v>
      </c>
      <c r="D9" s="49">
        <v>16785.7</v>
      </c>
      <c r="E9" s="49">
        <v>15562.1</v>
      </c>
      <c r="F9" s="30">
        <f t="shared" si="0"/>
        <v>-0.54002899188961062</v>
      </c>
      <c r="G9" s="59"/>
      <c r="H9" s="59"/>
      <c r="I9" s="30">
        <f t="shared" si="1"/>
        <v>8.908254355174801</v>
      </c>
      <c r="J9" s="49">
        <v>8011</v>
      </c>
      <c r="K9" s="85">
        <v>1856.3</v>
      </c>
      <c r="L9" s="30">
        <f t="shared" si="2"/>
        <v>4.315573991272962</v>
      </c>
      <c r="M9" s="41"/>
      <c r="N9" s="49"/>
      <c r="O9" s="30">
        <f t="shared" si="3"/>
        <v>1.3009057185579682</v>
      </c>
      <c r="P9" s="59">
        <v>0</v>
      </c>
      <c r="Q9" s="30">
        <f t="shared" si="4"/>
        <v>0</v>
      </c>
      <c r="R9" s="59"/>
      <c r="S9" s="59"/>
      <c r="T9" s="30">
        <v>0.5</v>
      </c>
      <c r="U9" s="59">
        <v>0</v>
      </c>
      <c r="V9" s="30">
        <f t="shared" si="5"/>
        <v>0</v>
      </c>
      <c r="W9" s="59">
        <v>1</v>
      </c>
      <c r="X9" s="59"/>
      <c r="Y9" s="30">
        <v>1</v>
      </c>
    </row>
    <row r="10" spans="1:25" x14ac:dyDescent="0.25">
      <c r="A10" s="1" t="s">
        <v>6</v>
      </c>
      <c r="B10" s="49">
        <v>8893.4</v>
      </c>
      <c r="C10" s="49">
        <v>8312.7000000000007</v>
      </c>
      <c r="D10" s="49">
        <v>9596</v>
      </c>
      <c r="E10" s="49">
        <v>8312.7000000000007</v>
      </c>
      <c r="F10" s="30">
        <f t="shared" si="0"/>
        <v>-7.9002406278813553E-2</v>
      </c>
      <c r="G10" s="59"/>
      <c r="H10" s="59"/>
      <c r="I10" s="30">
        <f t="shared" si="1"/>
        <v>6.9301636424891164</v>
      </c>
      <c r="J10" s="49">
        <v>7287</v>
      </c>
      <c r="K10" s="85">
        <v>943.1</v>
      </c>
      <c r="L10" s="30">
        <f t="shared" si="2"/>
        <v>7.7266461668964057</v>
      </c>
      <c r="M10" s="41"/>
      <c r="N10" s="49"/>
      <c r="O10" s="30">
        <f t="shared" si="3"/>
        <v>1.147444529994657</v>
      </c>
      <c r="P10" s="59">
        <v>0</v>
      </c>
      <c r="Q10" s="30">
        <f t="shared" si="4"/>
        <v>0</v>
      </c>
      <c r="R10" s="59"/>
      <c r="S10" s="59"/>
      <c r="T10" s="30">
        <v>0.5</v>
      </c>
      <c r="U10" s="59">
        <v>0</v>
      </c>
      <c r="V10" s="30">
        <f t="shared" si="5"/>
        <v>0</v>
      </c>
      <c r="W10" s="59">
        <v>1</v>
      </c>
      <c r="X10" s="59"/>
      <c r="Y10" s="30">
        <v>1</v>
      </c>
    </row>
    <row r="11" spans="1:25" x14ac:dyDescent="0.25">
      <c r="A11" s="1" t="s">
        <v>7</v>
      </c>
      <c r="B11" s="49">
        <v>4059.3</v>
      </c>
      <c r="C11" s="49">
        <v>7086.7</v>
      </c>
      <c r="D11" s="49">
        <v>8268.9</v>
      </c>
      <c r="E11" s="49">
        <v>7086.7</v>
      </c>
      <c r="F11" s="30">
        <f t="shared" si="0"/>
        <v>-1.037026088241815</v>
      </c>
      <c r="G11" s="59"/>
      <c r="H11" s="59"/>
      <c r="I11" s="30">
        <f t="shared" si="1"/>
        <v>3.4345601641754717</v>
      </c>
      <c r="J11" s="49">
        <v>3042</v>
      </c>
      <c r="K11" s="85">
        <v>769.8</v>
      </c>
      <c r="L11" s="30">
        <f t="shared" si="2"/>
        <v>3.9516757599376464</v>
      </c>
      <c r="M11" s="41"/>
      <c r="N11" s="49"/>
      <c r="O11" s="30">
        <f t="shared" si="3"/>
        <v>1.3370514586040236</v>
      </c>
      <c r="P11" s="59">
        <v>0</v>
      </c>
      <c r="Q11" s="30">
        <f t="shared" si="4"/>
        <v>0</v>
      </c>
      <c r="R11" s="59"/>
      <c r="S11" s="59"/>
      <c r="T11" s="30">
        <v>0.5</v>
      </c>
      <c r="U11" s="59">
        <v>0</v>
      </c>
      <c r="V11" s="30">
        <f t="shared" si="5"/>
        <v>0</v>
      </c>
      <c r="W11" s="59">
        <v>1</v>
      </c>
      <c r="X11" s="59"/>
      <c r="Y11" s="30">
        <v>1</v>
      </c>
    </row>
    <row r="12" spans="1:25" x14ac:dyDescent="0.25">
      <c r="A12" s="1" t="s">
        <v>8</v>
      </c>
      <c r="B12" s="49">
        <v>4248.8999999999996</v>
      </c>
      <c r="C12" s="49">
        <v>3814.5</v>
      </c>
      <c r="D12" s="49">
        <v>4540.1000000000004</v>
      </c>
      <c r="E12" s="49">
        <v>3814.5</v>
      </c>
      <c r="F12" s="30">
        <f t="shared" si="0"/>
        <v>-6.8535385629221859E-2</v>
      </c>
      <c r="G12" s="59"/>
      <c r="H12" s="59"/>
      <c r="I12" s="30">
        <f>(B12-F12)/(D12-E12)</f>
        <v>5.8558000763307971</v>
      </c>
      <c r="J12" s="49">
        <v>2328</v>
      </c>
      <c r="K12" s="85">
        <v>477.1</v>
      </c>
      <c r="L12" s="30">
        <f t="shared" si="2"/>
        <v>4.8794801928316911</v>
      </c>
      <c r="M12" s="41"/>
      <c r="N12" s="49"/>
      <c r="O12" s="30">
        <f t="shared" si="3"/>
        <v>1.2551302176277315</v>
      </c>
      <c r="P12" s="59">
        <v>0</v>
      </c>
      <c r="Q12" s="30">
        <f t="shared" si="4"/>
        <v>0</v>
      </c>
      <c r="R12" s="59"/>
      <c r="S12" s="59"/>
      <c r="T12" s="30">
        <v>0.5</v>
      </c>
      <c r="U12" s="59">
        <v>0</v>
      </c>
      <c r="V12" s="30">
        <f t="shared" si="5"/>
        <v>0</v>
      </c>
      <c r="W12" s="59">
        <v>1</v>
      </c>
      <c r="X12" s="59"/>
      <c r="Y12" s="30">
        <v>1</v>
      </c>
    </row>
    <row r="13" spans="1:25" x14ac:dyDescent="0.25">
      <c r="A13" s="1" t="s">
        <v>9</v>
      </c>
      <c r="B13" s="49">
        <v>53864.7</v>
      </c>
      <c r="C13" s="49">
        <v>61969.1</v>
      </c>
      <c r="D13" s="49">
        <v>59238.1</v>
      </c>
      <c r="E13" s="49">
        <v>61969.1</v>
      </c>
      <c r="F13" s="30">
        <f t="shared" si="0"/>
        <v>-9.9757355002441331E-2</v>
      </c>
      <c r="G13" s="59"/>
      <c r="H13" s="59"/>
      <c r="I13" s="30">
        <f t="shared" si="1"/>
        <v>-19.723471167101795</v>
      </c>
      <c r="J13" s="49">
        <v>2260</v>
      </c>
      <c r="K13" s="85">
        <v>56849.9</v>
      </c>
      <c r="L13" s="30">
        <f t="shared" si="2"/>
        <v>3.9753807834314571E-2</v>
      </c>
      <c r="M13" s="41"/>
      <c r="N13" s="49"/>
      <c r="O13" s="30">
        <f t="shared" si="3"/>
        <v>-4.1398871333198375E-2</v>
      </c>
      <c r="P13" s="59">
        <v>0</v>
      </c>
      <c r="Q13" s="30">
        <f t="shared" si="4"/>
        <v>0</v>
      </c>
      <c r="R13" s="59"/>
      <c r="S13" s="59"/>
      <c r="T13" s="30">
        <v>0.5</v>
      </c>
      <c r="U13" s="59">
        <v>0</v>
      </c>
      <c r="V13" s="30">
        <f t="shared" si="5"/>
        <v>0</v>
      </c>
      <c r="W13" s="59">
        <v>1</v>
      </c>
      <c r="X13" s="59"/>
      <c r="Y13" s="30">
        <v>1</v>
      </c>
    </row>
    <row r="14" spans="1:25" x14ac:dyDescent="0.25">
      <c r="A14" s="1" t="s">
        <v>10</v>
      </c>
      <c r="B14" s="49">
        <v>3888.4</v>
      </c>
      <c r="C14" s="49">
        <v>3394</v>
      </c>
      <c r="D14" s="49">
        <v>3876.6</v>
      </c>
      <c r="E14" s="49">
        <v>3394</v>
      </c>
      <c r="F14" s="30">
        <f t="shared" si="0"/>
        <v>3.0346672153071137E-3</v>
      </c>
      <c r="G14" s="59"/>
      <c r="H14" s="59"/>
      <c r="I14" s="30">
        <f t="shared" si="1"/>
        <v>8.0571839314811147</v>
      </c>
      <c r="J14" s="49">
        <v>2206</v>
      </c>
      <c r="K14" s="85">
        <v>477.4</v>
      </c>
      <c r="L14" s="30">
        <f t="shared" si="2"/>
        <v>4.6208630079597821</v>
      </c>
      <c r="M14" s="41"/>
      <c r="N14" s="49"/>
      <c r="O14" s="30">
        <f t="shared" si="3"/>
        <v>1.2735040709198426</v>
      </c>
      <c r="P14" s="59">
        <v>0</v>
      </c>
      <c r="Q14" s="30">
        <f t="shared" si="4"/>
        <v>0</v>
      </c>
      <c r="R14" s="59"/>
      <c r="S14" s="59"/>
      <c r="T14" s="30">
        <v>0.5</v>
      </c>
      <c r="U14" s="59">
        <v>0</v>
      </c>
      <c r="V14" s="30">
        <f t="shared" si="5"/>
        <v>0</v>
      </c>
      <c r="W14" s="59">
        <v>1</v>
      </c>
      <c r="X14" s="59"/>
      <c r="Y14" s="30">
        <v>1</v>
      </c>
    </row>
    <row r="15" spans="1:25" x14ac:dyDescent="0.25">
      <c r="A15" s="1" t="s">
        <v>11</v>
      </c>
      <c r="B15" s="49">
        <v>6423.3</v>
      </c>
      <c r="C15" s="49">
        <v>8660.2999999999993</v>
      </c>
      <c r="D15" s="49">
        <v>6374.5</v>
      </c>
      <c r="E15" s="49">
        <v>8660.2999999999993</v>
      </c>
      <c r="F15" s="30">
        <f t="shared" si="0"/>
        <v>7.5973409306742921E-3</v>
      </c>
      <c r="G15" s="59"/>
      <c r="H15" s="59"/>
      <c r="I15" s="30">
        <f t="shared" si="1"/>
        <v>-2.8100850479740451</v>
      </c>
      <c r="J15" s="49">
        <v>3544</v>
      </c>
      <c r="K15" s="85">
        <v>1352.9</v>
      </c>
      <c r="L15" s="30">
        <f t="shared" si="2"/>
        <v>2.6195579865474166</v>
      </c>
      <c r="M15" s="41"/>
      <c r="N15" s="49"/>
      <c r="O15" s="30">
        <f t="shared" si="3"/>
        <v>1.6162568764608884</v>
      </c>
      <c r="P15" s="59">
        <v>0</v>
      </c>
      <c r="Q15" s="30">
        <f t="shared" si="4"/>
        <v>0</v>
      </c>
      <c r="R15" s="59"/>
      <c r="S15" s="59"/>
      <c r="T15" s="30">
        <v>0.5</v>
      </c>
      <c r="U15" s="59">
        <v>0</v>
      </c>
      <c r="V15" s="30">
        <f t="shared" si="5"/>
        <v>0</v>
      </c>
      <c r="W15" s="59">
        <v>1</v>
      </c>
      <c r="X15" s="59"/>
      <c r="Y15" s="30">
        <v>1</v>
      </c>
    </row>
    <row r="16" spans="1:25" x14ac:dyDescent="0.25">
      <c r="A16" s="1" t="s">
        <v>12</v>
      </c>
      <c r="B16" s="49">
        <v>11027.8</v>
      </c>
      <c r="C16" s="49">
        <v>10434.799999999999</v>
      </c>
      <c r="D16" s="49">
        <v>10657.2</v>
      </c>
      <c r="E16" s="49">
        <v>10434.799999999999</v>
      </c>
      <c r="F16" s="30">
        <f t="shared" si="0"/>
        <v>3.3605977620196105E-2</v>
      </c>
      <c r="G16" s="59"/>
      <c r="H16" s="59"/>
      <c r="I16" s="30">
        <f t="shared" si="1"/>
        <v>49.585280548661451</v>
      </c>
      <c r="J16" s="49">
        <v>6311</v>
      </c>
      <c r="K16" s="85">
        <v>378.7</v>
      </c>
      <c r="L16" s="30">
        <f t="shared" si="2"/>
        <v>16.664906258251914</v>
      </c>
      <c r="M16" s="41"/>
      <c r="N16" s="49"/>
      <c r="O16" s="30">
        <f t="shared" si="3"/>
        <v>1.0610277790640641</v>
      </c>
      <c r="P16" s="59">
        <v>0</v>
      </c>
      <c r="Q16" s="30">
        <f t="shared" si="4"/>
        <v>0</v>
      </c>
      <c r="R16" s="59"/>
      <c r="S16" s="59"/>
      <c r="T16" s="30">
        <v>0.5</v>
      </c>
      <c r="U16" s="59">
        <v>0</v>
      </c>
      <c r="V16" s="30">
        <f t="shared" si="5"/>
        <v>0</v>
      </c>
      <c r="W16" s="59">
        <v>1</v>
      </c>
      <c r="X16" s="59"/>
      <c r="Y16" s="30">
        <v>1</v>
      </c>
    </row>
    <row r="17" spans="1:25" x14ac:dyDescent="0.25">
      <c r="A17" s="1" t="s">
        <v>13</v>
      </c>
      <c r="B17" s="49">
        <v>9014.2000000000007</v>
      </c>
      <c r="C17" s="49">
        <v>7778.1</v>
      </c>
      <c r="D17" s="49">
        <v>8867.2999999999993</v>
      </c>
      <c r="E17" s="49">
        <v>7778.1</v>
      </c>
      <c r="F17" s="30">
        <f t="shared" si="0"/>
        <v>1.6296509950966414E-2</v>
      </c>
      <c r="G17" s="59"/>
      <c r="H17" s="59"/>
      <c r="I17" s="30">
        <f t="shared" si="1"/>
        <v>8.2759674104756318</v>
      </c>
      <c r="J17" s="49">
        <v>4328</v>
      </c>
      <c r="K17" s="85">
        <v>627.20000000000005</v>
      </c>
      <c r="L17" s="30">
        <f t="shared" si="2"/>
        <v>6.9005102040816322</v>
      </c>
      <c r="M17" s="41"/>
      <c r="N17" s="49"/>
      <c r="O17" s="30">
        <f t="shared" si="3"/>
        <v>1.1676122702647853</v>
      </c>
      <c r="P17" s="59">
        <v>0</v>
      </c>
      <c r="Q17" s="30">
        <f t="shared" si="4"/>
        <v>0</v>
      </c>
      <c r="R17" s="59"/>
      <c r="S17" s="59"/>
      <c r="T17" s="30">
        <v>0.5</v>
      </c>
      <c r="U17" s="59">
        <v>0</v>
      </c>
      <c r="V17" s="30">
        <f t="shared" si="5"/>
        <v>0</v>
      </c>
      <c r="W17" s="59">
        <v>1</v>
      </c>
      <c r="X17" s="59"/>
      <c r="Y17" s="30">
        <v>1</v>
      </c>
    </row>
    <row r="18" spans="1:25" x14ac:dyDescent="0.25">
      <c r="A18" s="1" t="s">
        <v>14</v>
      </c>
      <c r="B18" s="49">
        <v>20410.900000000001</v>
      </c>
      <c r="C18" s="49">
        <v>13663.6</v>
      </c>
      <c r="D18" s="49">
        <v>18653.5</v>
      </c>
      <c r="E18" s="49">
        <v>13663.6</v>
      </c>
      <c r="F18" s="30">
        <f t="shared" si="0"/>
        <v>8.6101053848678957E-2</v>
      </c>
      <c r="G18" s="59"/>
      <c r="H18" s="59"/>
      <c r="I18" s="30">
        <f t="shared" si="1"/>
        <v>4.090425439176367</v>
      </c>
      <c r="J18" s="49">
        <v>316</v>
      </c>
      <c r="K18" s="85">
        <v>7882.7</v>
      </c>
      <c r="L18" s="30">
        <f t="shared" si="2"/>
        <v>4.0087787179519711E-2</v>
      </c>
      <c r="M18" s="41"/>
      <c r="N18" s="49"/>
      <c r="O18" s="30">
        <f t="shared" si="3"/>
        <v>-4.1756632642079176E-2</v>
      </c>
      <c r="P18" s="49">
        <v>0</v>
      </c>
      <c r="Q18" s="30">
        <f t="shared" si="4"/>
        <v>0</v>
      </c>
      <c r="R18" s="59"/>
      <c r="S18" s="59"/>
      <c r="T18" s="30">
        <v>0.5</v>
      </c>
      <c r="U18" s="49">
        <v>0</v>
      </c>
      <c r="V18" s="30">
        <f t="shared" si="5"/>
        <v>0</v>
      </c>
      <c r="W18" s="59">
        <v>1</v>
      </c>
      <c r="X18" s="59"/>
      <c r="Y18" s="30">
        <v>1</v>
      </c>
    </row>
  </sheetData>
  <mergeCells count="1">
    <mergeCell ref="A1:Y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"/>
  <sheetViews>
    <sheetView workbookViewId="0">
      <selection activeCell="E15" sqref="E15"/>
    </sheetView>
  </sheetViews>
  <sheetFormatPr defaultRowHeight="15" x14ac:dyDescent="0.25"/>
  <cols>
    <col min="1" max="1" width="14" customWidth="1"/>
    <col min="2" max="2" width="9.85546875" style="32" customWidth="1"/>
    <col min="3" max="3" width="10.28515625" style="32" customWidth="1"/>
    <col min="4" max="4" width="10" style="32" customWidth="1"/>
    <col min="5" max="5" width="8" style="32" customWidth="1"/>
    <col min="6" max="6" width="4.7109375" style="32" customWidth="1"/>
    <col min="7" max="7" width="13.7109375" style="32" customWidth="1"/>
    <col min="8" max="8" width="7.7109375" customWidth="1"/>
    <col min="9" max="9" width="9.28515625" customWidth="1"/>
    <col min="10" max="10" width="7.85546875" customWidth="1"/>
    <col min="11" max="11" width="8.5703125" customWidth="1"/>
    <col min="12" max="12" width="8.710937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1"/>
    </row>
    <row r="2" spans="1:14" ht="192" x14ac:dyDescent="0.25">
      <c r="A2" s="2"/>
      <c r="B2" s="40" t="s">
        <v>30</v>
      </c>
      <c r="C2" s="14" t="s">
        <v>31</v>
      </c>
      <c r="D2" s="14" t="s">
        <v>32</v>
      </c>
      <c r="E2" s="14" t="s">
        <v>55</v>
      </c>
      <c r="F2" s="14" t="s">
        <v>54</v>
      </c>
      <c r="G2" s="54" t="s">
        <v>53</v>
      </c>
      <c r="H2" s="14" t="s">
        <v>59</v>
      </c>
      <c r="I2" s="62" t="s">
        <v>58</v>
      </c>
      <c r="J2" s="14" t="s">
        <v>55</v>
      </c>
      <c r="K2" s="14" t="s">
        <v>54</v>
      </c>
      <c r="L2" s="54" t="s">
        <v>53</v>
      </c>
      <c r="M2" s="14" t="s">
        <v>145</v>
      </c>
      <c r="N2" s="14" t="s">
        <v>143</v>
      </c>
    </row>
    <row r="3" spans="1:14" ht="28.5" x14ac:dyDescent="0.25">
      <c r="A3" s="2"/>
      <c r="B3" s="40" t="s">
        <v>15</v>
      </c>
      <c r="C3" s="14" t="s">
        <v>19</v>
      </c>
      <c r="D3" s="39" t="s">
        <v>90</v>
      </c>
      <c r="E3" s="63">
        <v>2</v>
      </c>
      <c r="F3" s="39" t="s">
        <v>57</v>
      </c>
      <c r="G3" s="41" t="s">
        <v>45</v>
      </c>
      <c r="H3" s="64" t="s">
        <v>61</v>
      </c>
      <c r="I3" s="39" t="s">
        <v>60</v>
      </c>
      <c r="J3" s="50">
        <v>1.4</v>
      </c>
      <c r="K3" s="50" t="s">
        <v>62</v>
      </c>
      <c r="L3" s="39" t="s">
        <v>44</v>
      </c>
      <c r="M3" s="59"/>
      <c r="N3" s="59"/>
    </row>
    <row r="4" spans="1:14" x14ac:dyDescent="0.25">
      <c r="A4" s="1" t="s">
        <v>0</v>
      </c>
      <c r="B4" s="85">
        <v>20.5</v>
      </c>
      <c r="C4" s="49">
        <v>230.4</v>
      </c>
      <c r="D4" s="30">
        <f>B4/C4</f>
        <v>8.8975694444444448E-2</v>
      </c>
      <c r="E4" s="30">
        <v>2</v>
      </c>
      <c r="F4" s="52"/>
      <c r="G4" s="30">
        <f>(D4-B4)/(C4-B4)</f>
        <v>-9.7241659388068391E-2</v>
      </c>
      <c r="H4" s="52">
        <f>M4-N4</f>
        <v>-16.7</v>
      </c>
      <c r="I4" s="52">
        <f>H4</f>
        <v>-16.7</v>
      </c>
      <c r="J4" s="50">
        <v>1.4</v>
      </c>
      <c r="K4" s="50" t="s">
        <v>62</v>
      </c>
      <c r="L4" s="52">
        <v>8.5</v>
      </c>
      <c r="M4" s="49">
        <v>5.8</v>
      </c>
      <c r="N4" s="49">
        <v>22.5</v>
      </c>
    </row>
    <row r="5" spans="1:14" x14ac:dyDescent="0.25">
      <c r="A5" s="1" t="s">
        <v>1</v>
      </c>
      <c r="B5" s="85">
        <v>387.8</v>
      </c>
      <c r="C5" s="49">
        <v>750.7</v>
      </c>
      <c r="D5" s="30">
        <f t="shared" ref="D5:D18" si="0">B5/C5</f>
        <v>0.51658452111362729</v>
      </c>
      <c r="E5" s="30">
        <v>2</v>
      </c>
      <c r="F5" s="52"/>
      <c r="G5" s="30">
        <f t="shared" ref="G5:G18" si="1">(D5-B5)/(C5-B5)</f>
        <v>-1.0671904532347378</v>
      </c>
      <c r="H5" s="52">
        <f t="shared" ref="H5:H18" si="2">M5-N5</f>
        <v>-30.199999999999996</v>
      </c>
      <c r="I5" s="52">
        <f t="shared" ref="I5:I18" si="3">H5</f>
        <v>-30.199999999999996</v>
      </c>
      <c r="J5" s="50">
        <v>1.4</v>
      </c>
      <c r="K5" s="50" t="s">
        <v>62</v>
      </c>
      <c r="L5" s="52">
        <v>17</v>
      </c>
      <c r="M5" s="49">
        <v>24.1</v>
      </c>
      <c r="N5" s="49">
        <v>54.3</v>
      </c>
    </row>
    <row r="6" spans="1:14" x14ac:dyDescent="0.25">
      <c r="A6" s="1" t="s">
        <v>2</v>
      </c>
      <c r="B6" s="85">
        <v>844.1</v>
      </c>
      <c r="C6" s="49">
        <v>1045.7</v>
      </c>
      <c r="D6" s="30">
        <f t="shared" si="0"/>
        <v>0.80721048101750026</v>
      </c>
      <c r="E6" s="30">
        <v>2</v>
      </c>
      <c r="F6" s="52"/>
      <c r="G6" s="30">
        <f t="shared" si="1"/>
        <v>-4.182999948010826</v>
      </c>
      <c r="H6" s="52">
        <f t="shared" si="2"/>
        <v>-7</v>
      </c>
      <c r="I6" s="52">
        <f t="shared" si="3"/>
        <v>-7</v>
      </c>
      <c r="J6" s="50">
        <v>1.4</v>
      </c>
      <c r="K6" s="50" t="s">
        <v>62</v>
      </c>
      <c r="L6" s="52">
        <v>16.2</v>
      </c>
      <c r="M6" s="49">
        <v>56.5</v>
      </c>
      <c r="N6" s="49">
        <v>63.5</v>
      </c>
    </row>
    <row r="7" spans="1:14" x14ac:dyDescent="0.25">
      <c r="A7" s="1" t="s">
        <v>3</v>
      </c>
      <c r="B7" s="85">
        <v>194.6</v>
      </c>
      <c r="C7" s="49">
        <v>264.3</v>
      </c>
      <c r="D7" s="30">
        <f t="shared" si="0"/>
        <v>0.73628452516080212</v>
      </c>
      <c r="E7" s="30">
        <v>2</v>
      </c>
      <c r="F7" s="52"/>
      <c r="G7" s="30">
        <f t="shared" si="1"/>
        <v>-2.7814019436849229</v>
      </c>
      <c r="H7" s="52">
        <f t="shared" si="2"/>
        <v>-1.9999999999999998</v>
      </c>
      <c r="I7" s="52">
        <f t="shared" si="3"/>
        <v>-1.9999999999999998</v>
      </c>
      <c r="J7" s="50">
        <v>1.4</v>
      </c>
      <c r="K7" s="50" t="s">
        <v>62</v>
      </c>
      <c r="L7" s="52">
        <v>2.5</v>
      </c>
      <c r="M7" s="49">
        <v>0.8</v>
      </c>
      <c r="N7" s="49">
        <v>2.8</v>
      </c>
    </row>
    <row r="8" spans="1:14" x14ac:dyDescent="0.25">
      <c r="A8" s="1" t="s">
        <v>4</v>
      </c>
      <c r="B8" s="85">
        <v>827.5</v>
      </c>
      <c r="C8" s="49">
        <v>1505.9</v>
      </c>
      <c r="D8" s="30">
        <f t="shared" si="0"/>
        <v>0.54950527923500891</v>
      </c>
      <c r="E8" s="30">
        <v>2</v>
      </c>
      <c r="F8" s="52"/>
      <c r="G8" s="30">
        <f t="shared" si="1"/>
        <v>-1.2189718377369765</v>
      </c>
      <c r="H8" s="52">
        <f t="shared" si="2"/>
        <v>-63.600000000000023</v>
      </c>
      <c r="I8" s="52">
        <f t="shared" si="3"/>
        <v>-63.600000000000023</v>
      </c>
      <c r="J8" s="50">
        <v>1.4</v>
      </c>
      <c r="K8" s="50" t="s">
        <v>62</v>
      </c>
      <c r="L8" s="52">
        <v>60.1</v>
      </c>
      <c r="M8" s="49">
        <v>146.19999999999999</v>
      </c>
      <c r="N8" s="49">
        <v>209.8</v>
      </c>
    </row>
    <row r="9" spans="1:14" x14ac:dyDescent="0.25">
      <c r="A9" s="1" t="s">
        <v>5</v>
      </c>
      <c r="B9" s="85">
        <v>1856.3</v>
      </c>
      <c r="C9" s="49">
        <v>1826.3</v>
      </c>
      <c r="D9" s="30">
        <f t="shared" si="0"/>
        <v>1.0164266549854899</v>
      </c>
      <c r="E9" s="30">
        <v>2</v>
      </c>
      <c r="F9" s="52"/>
      <c r="G9" s="30">
        <f t="shared" si="1"/>
        <v>61.842785778167148</v>
      </c>
      <c r="H9" s="52">
        <f t="shared" si="2"/>
        <v>-79.099999999999994</v>
      </c>
      <c r="I9" s="52">
        <f t="shared" si="3"/>
        <v>-79.099999999999994</v>
      </c>
      <c r="J9" s="50">
        <v>1.4</v>
      </c>
      <c r="K9" s="50" t="s">
        <v>62</v>
      </c>
      <c r="L9" s="52">
        <v>-350.7</v>
      </c>
      <c r="M9" s="49">
        <v>224.6</v>
      </c>
      <c r="N9" s="49">
        <v>303.7</v>
      </c>
    </row>
    <row r="10" spans="1:14" x14ac:dyDescent="0.25">
      <c r="A10" s="1" t="s">
        <v>6</v>
      </c>
      <c r="B10" s="85">
        <v>943.1</v>
      </c>
      <c r="C10" s="49">
        <v>1116.2</v>
      </c>
      <c r="D10" s="30">
        <f t="shared" si="0"/>
        <v>0.8449202651854506</v>
      </c>
      <c r="E10" s="30">
        <v>2</v>
      </c>
      <c r="F10" s="52"/>
      <c r="G10" s="30">
        <f t="shared" si="1"/>
        <v>-5.4434146720670968</v>
      </c>
      <c r="H10" s="52">
        <f t="shared" si="2"/>
        <v>-206.1</v>
      </c>
      <c r="I10" s="52">
        <f t="shared" si="3"/>
        <v>-206.1</v>
      </c>
      <c r="J10" s="50">
        <v>1.4</v>
      </c>
      <c r="K10" s="50" t="s">
        <v>62</v>
      </c>
      <c r="L10" s="52">
        <v>-0.2</v>
      </c>
      <c r="M10" s="49">
        <v>104.6</v>
      </c>
      <c r="N10" s="49">
        <v>310.7</v>
      </c>
    </row>
    <row r="11" spans="1:14" x14ac:dyDescent="0.25">
      <c r="A11" s="1" t="s">
        <v>7</v>
      </c>
      <c r="B11" s="85">
        <v>769.8</v>
      </c>
      <c r="C11" s="49">
        <v>526.6</v>
      </c>
      <c r="D11" s="30">
        <f t="shared" si="0"/>
        <v>1.4618306114698061</v>
      </c>
      <c r="E11" s="30">
        <v>2</v>
      </c>
      <c r="F11" s="52"/>
      <c r="G11" s="30">
        <f t="shared" si="1"/>
        <v>3.1592852359725754</v>
      </c>
      <c r="H11" s="52">
        <f t="shared" si="2"/>
        <v>-27.400000000000006</v>
      </c>
      <c r="I11" s="52">
        <f t="shared" si="3"/>
        <v>-27.400000000000006</v>
      </c>
      <c r="J11" s="50">
        <v>1.4</v>
      </c>
      <c r="K11" s="50" t="s">
        <v>62</v>
      </c>
      <c r="L11" s="52">
        <v>12.2</v>
      </c>
      <c r="M11" s="49">
        <v>208.6</v>
      </c>
      <c r="N11" s="49">
        <v>236</v>
      </c>
    </row>
    <row r="12" spans="1:14" x14ac:dyDescent="0.25">
      <c r="A12" s="1" t="s">
        <v>8</v>
      </c>
      <c r="B12" s="85">
        <v>477.1</v>
      </c>
      <c r="C12" s="49">
        <v>386.8</v>
      </c>
      <c r="D12" s="30">
        <f t="shared" si="0"/>
        <v>1.233453981385729</v>
      </c>
      <c r="E12" s="30">
        <v>2</v>
      </c>
      <c r="F12" s="52"/>
      <c r="G12" s="30">
        <f t="shared" si="1"/>
        <v>5.2698399337609549</v>
      </c>
      <c r="H12" s="52">
        <f t="shared" si="2"/>
        <v>-31.400000000000002</v>
      </c>
      <c r="I12" s="52">
        <f t="shared" si="3"/>
        <v>-31.400000000000002</v>
      </c>
      <c r="J12" s="50">
        <v>1.4</v>
      </c>
      <c r="K12" s="50" t="s">
        <v>62</v>
      </c>
      <c r="L12" s="52">
        <v>3.8</v>
      </c>
      <c r="M12" s="49">
        <v>26.7</v>
      </c>
      <c r="N12" s="49">
        <v>58.1</v>
      </c>
    </row>
    <row r="13" spans="1:14" x14ac:dyDescent="0.25">
      <c r="A13" s="1" t="s">
        <v>9</v>
      </c>
      <c r="B13" s="85">
        <v>56849.9</v>
      </c>
      <c r="C13" s="49">
        <v>63400.800000000003</v>
      </c>
      <c r="D13" s="30">
        <f t="shared" si="0"/>
        <v>0.89667480536523192</v>
      </c>
      <c r="E13" s="30">
        <v>2</v>
      </c>
      <c r="F13" s="52"/>
      <c r="G13" s="30">
        <f t="shared" si="1"/>
        <v>-8.6780447457898333</v>
      </c>
      <c r="H13" s="52">
        <f t="shared" si="2"/>
        <v>-8766.7000000000007</v>
      </c>
      <c r="I13" s="52">
        <f t="shared" si="3"/>
        <v>-8766.7000000000007</v>
      </c>
      <c r="J13" s="50">
        <v>1.4</v>
      </c>
      <c r="K13" s="50" t="s">
        <v>62</v>
      </c>
      <c r="L13" s="52">
        <v>838.9</v>
      </c>
      <c r="M13" s="49">
        <v>10274</v>
      </c>
      <c r="N13" s="49">
        <v>19040.7</v>
      </c>
    </row>
    <row r="14" spans="1:14" x14ac:dyDescent="0.25">
      <c r="A14" s="1" t="s">
        <v>10</v>
      </c>
      <c r="B14" s="85">
        <v>477.4</v>
      </c>
      <c r="C14" s="49">
        <v>664.1</v>
      </c>
      <c r="D14" s="30">
        <f t="shared" si="0"/>
        <v>0.71886764041560003</v>
      </c>
      <c r="E14" s="30">
        <v>2</v>
      </c>
      <c r="F14" s="52"/>
      <c r="G14" s="30">
        <f t="shared" si="1"/>
        <v>-2.5531929960341953</v>
      </c>
      <c r="H14" s="52">
        <f t="shared" si="2"/>
        <v>-77.39</v>
      </c>
      <c r="I14" s="52">
        <f t="shared" si="3"/>
        <v>-77.39</v>
      </c>
      <c r="J14" s="50">
        <v>1.4</v>
      </c>
      <c r="K14" s="50" t="s">
        <v>62</v>
      </c>
      <c r="L14" s="52">
        <v>-5.0999999999999996</v>
      </c>
      <c r="M14" s="49">
        <v>35.31</v>
      </c>
      <c r="N14" s="49">
        <v>112.7</v>
      </c>
    </row>
    <row r="15" spans="1:14" x14ac:dyDescent="0.25">
      <c r="A15" s="1" t="s">
        <v>11</v>
      </c>
      <c r="B15" s="85">
        <v>1352.9</v>
      </c>
      <c r="C15" s="49">
        <v>490.1</v>
      </c>
      <c r="D15" s="30">
        <f t="shared" si="0"/>
        <v>2.760457049581718</v>
      </c>
      <c r="E15" s="30">
        <v>2</v>
      </c>
      <c r="F15" s="52"/>
      <c r="G15" s="30">
        <f t="shared" si="1"/>
        <v>1.5648348898359044</v>
      </c>
      <c r="H15" s="52">
        <f t="shared" si="2"/>
        <v>-1669.5</v>
      </c>
      <c r="I15" s="52">
        <f t="shared" si="3"/>
        <v>-1669.5</v>
      </c>
      <c r="J15" s="50">
        <v>1.4</v>
      </c>
      <c r="K15" s="50" t="s">
        <v>62</v>
      </c>
      <c r="L15" s="52">
        <v>-778.3</v>
      </c>
      <c r="M15" s="49">
        <v>127</v>
      </c>
      <c r="N15" s="49">
        <v>1796.5</v>
      </c>
    </row>
    <row r="16" spans="1:14" x14ac:dyDescent="0.25">
      <c r="A16" s="1" t="s">
        <v>12</v>
      </c>
      <c r="B16" s="85">
        <v>378.7</v>
      </c>
      <c r="C16" s="49">
        <v>625.5</v>
      </c>
      <c r="D16" s="30">
        <f t="shared" si="0"/>
        <v>0.60543565147881695</v>
      </c>
      <c r="E16" s="30">
        <v>2</v>
      </c>
      <c r="F16" s="52"/>
      <c r="G16" s="30">
        <f t="shared" si="1"/>
        <v>-1.5319876999534892</v>
      </c>
      <c r="H16" s="52">
        <f t="shared" si="2"/>
        <v>-11.600000000000001</v>
      </c>
      <c r="I16" s="52">
        <f t="shared" si="3"/>
        <v>-11.600000000000001</v>
      </c>
      <c r="J16" s="50">
        <v>1.4</v>
      </c>
      <c r="K16" s="50" t="s">
        <v>62</v>
      </c>
      <c r="L16" s="52">
        <v>14.6</v>
      </c>
      <c r="M16" s="49">
        <v>53.9</v>
      </c>
      <c r="N16" s="49">
        <v>65.5</v>
      </c>
    </row>
    <row r="17" spans="1:14" x14ac:dyDescent="0.25">
      <c r="A17" s="1" t="s">
        <v>13</v>
      </c>
      <c r="B17" s="85">
        <v>627.20000000000005</v>
      </c>
      <c r="C17" s="49">
        <v>1657.8</v>
      </c>
      <c r="D17" s="30">
        <f t="shared" si="0"/>
        <v>0.37833273012426111</v>
      </c>
      <c r="E17" s="30">
        <v>2</v>
      </c>
      <c r="F17" s="52"/>
      <c r="G17" s="30">
        <f t="shared" si="1"/>
        <v>-0.60821042816793691</v>
      </c>
      <c r="H17" s="52">
        <f t="shared" si="2"/>
        <v>-14.299999999999997</v>
      </c>
      <c r="I17" s="52">
        <f t="shared" si="3"/>
        <v>-14.299999999999997</v>
      </c>
      <c r="J17" s="50">
        <v>1.4</v>
      </c>
      <c r="K17" s="50" t="s">
        <v>62</v>
      </c>
      <c r="L17" s="52">
        <v>-8.5</v>
      </c>
      <c r="M17" s="49">
        <v>94.3</v>
      </c>
      <c r="N17" s="49">
        <v>108.6</v>
      </c>
    </row>
    <row r="18" spans="1:14" x14ac:dyDescent="0.25">
      <c r="A18" s="1" t="s">
        <v>14</v>
      </c>
      <c r="B18" s="85">
        <v>7882.7</v>
      </c>
      <c r="C18" s="49">
        <v>6492.3</v>
      </c>
      <c r="D18" s="30">
        <f t="shared" si="0"/>
        <v>1.2141613911864824</v>
      </c>
      <c r="E18" s="30">
        <v>2</v>
      </c>
      <c r="F18" s="52"/>
      <c r="G18" s="30">
        <f t="shared" si="1"/>
        <v>5.6685024731076066</v>
      </c>
      <c r="H18" s="52">
        <f t="shared" si="2"/>
        <v>-117.80000000000001</v>
      </c>
      <c r="I18" s="52">
        <f t="shared" si="3"/>
        <v>-117.80000000000001</v>
      </c>
      <c r="J18" s="50">
        <v>1.4</v>
      </c>
      <c r="K18" s="50" t="s">
        <v>62</v>
      </c>
      <c r="L18" s="52">
        <v>-25.1</v>
      </c>
      <c r="M18" s="49">
        <v>142</v>
      </c>
      <c r="N18" s="49">
        <v>259.8</v>
      </c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8"/>
  <sheetViews>
    <sheetView workbookViewId="0">
      <selection activeCell="H17" sqref="H17"/>
    </sheetView>
  </sheetViews>
  <sheetFormatPr defaultRowHeight="15" x14ac:dyDescent="0.25"/>
  <cols>
    <col min="1" max="1" width="14" customWidth="1"/>
    <col min="2" max="2" width="9.42578125" style="32" customWidth="1"/>
    <col min="3" max="3" width="13.140625" style="32" customWidth="1"/>
    <col min="4" max="4" width="10.140625" style="32" customWidth="1"/>
    <col min="5" max="5" width="5.7109375" style="32" customWidth="1"/>
    <col min="6" max="6" width="4" style="32" customWidth="1"/>
    <col min="7" max="7" width="13.5703125" style="32" customWidth="1"/>
    <col min="8" max="8" width="9.85546875" style="32" customWidth="1"/>
    <col min="9" max="9" width="8.7109375" style="32" customWidth="1"/>
    <col min="10" max="10" width="20.42578125" style="32" customWidth="1"/>
    <col min="11" max="11" width="4.85546875" style="32" customWidth="1"/>
    <col min="12" max="12" width="8.85546875" style="32" customWidth="1"/>
    <col min="13" max="13" width="7.85546875" style="32" customWidth="1"/>
  </cols>
  <sheetData>
    <row r="1" spans="1:13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168.6" customHeight="1" x14ac:dyDescent="0.25">
      <c r="A2" s="12"/>
      <c r="B2" s="65" t="s">
        <v>33</v>
      </c>
      <c r="C2" s="37" t="s">
        <v>34</v>
      </c>
      <c r="D2" s="37" t="s">
        <v>35</v>
      </c>
      <c r="E2" s="37" t="s">
        <v>55</v>
      </c>
      <c r="F2" s="37" t="s">
        <v>54</v>
      </c>
      <c r="G2" s="68" t="s">
        <v>53</v>
      </c>
      <c r="H2" s="37" t="s">
        <v>96</v>
      </c>
      <c r="I2" s="37" t="s">
        <v>97</v>
      </c>
      <c r="J2" s="37" t="s">
        <v>108</v>
      </c>
      <c r="K2" s="37" t="s">
        <v>55</v>
      </c>
      <c r="L2" s="37" t="s">
        <v>54</v>
      </c>
      <c r="M2" s="54" t="s">
        <v>53</v>
      </c>
    </row>
    <row r="3" spans="1:13" ht="32.450000000000003" customHeight="1" x14ac:dyDescent="0.25">
      <c r="A3" s="2"/>
      <c r="B3" s="40" t="s">
        <v>15</v>
      </c>
      <c r="C3" s="14" t="s">
        <v>19</v>
      </c>
      <c r="D3" s="39" t="s">
        <v>89</v>
      </c>
      <c r="E3" s="58">
        <v>0.5</v>
      </c>
      <c r="F3" s="39" t="s">
        <v>57</v>
      </c>
      <c r="G3" s="38" t="s">
        <v>43</v>
      </c>
      <c r="H3" s="49" t="s">
        <v>93</v>
      </c>
      <c r="I3" s="49" t="s">
        <v>94</v>
      </c>
      <c r="J3" s="39" t="s">
        <v>109</v>
      </c>
      <c r="K3" s="38">
        <v>1.5</v>
      </c>
      <c r="L3" s="87" t="s">
        <v>110</v>
      </c>
      <c r="M3" s="39" t="s">
        <v>44</v>
      </c>
    </row>
    <row r="4" spans="1:13" ht="21" customHeight="1" x14ac:dyDescent="0.25">
      <c r="A4" s="13" t="s">
        <v>0</v>
      </c>
      <c r="B4" s="3">
        <v>2.4</v>
      </c>
      <c r="C4" s="3">
        <v>3.83</v>
      </c>
      <c r="D4" s="66">
        <f>B4/C4</f>
        <v>0.62663185378590069</v>
      </c>
      <c r="E4" s="66">
        <v>0.5</v>
      </c>
      <c r="F4" s="67"/>
      <c r="G4" s="66">
        <f>(B4-D4)/(B4-C4)</f>
        <v>-1.240117584765104</v>
      </c>
      <c r="H4" s="66"/>
      <c r="I4" s="66"/>
      <c r="J4" s="66">
        <v>1</v>
      </c>
      <c r="K4" s="66"/>
      <c r="L4" s="87" t="s">
        <v>110</v>
      </c>
      <c r="M4" s="30">
        <v>1.5</v>
      </c>
    </row>
    <row r="5" spans="1:13" ht="20.45" customHeight="1" x14ac:dyDescent="0.25">
      <c r="A5" s="1" t="s">
        <v>1</v>
      </c>
      <c r="B5" s="3">
        <v>5.14</v>
      </c>
      <c r="C5" s="3">
        <v>5.78</v>
      </c>
      <c r="D5" s="66">
        <f t="shared" ref="D5:D18" si="0">B5/C5</f>
        <v>0.88927335640138394</v>
      </c>
      <c r="E5" s="30">
        <v>0.5</v>
      </c>
      <c r="F5" s="52"/>
      <c r="G5" s="66">
        <f t="shared" ref="G5:G18" si="1">(B5-D5)/(B5-C5)</f>
        <v>-6.6417603806228307</v>
      </c>
      <c r="H5" s="66"/>
      <c r="I5" s="66"/>
      <c r="J5" s="66">
        <v>1</v>
      </c>
      <c r="K5" s="66"/>
      <c r="L5" s="87" t="s">
        <v>110</v>
      </c>
      <c r="M5" s="30">
        <v>1.5</v>
      </c>
    </row>
    <row r="6" spans="1:13" ht="20.45" customHeight="1" x14ac:dyDescent="0.25">
      <c r="A6" s="1" t="s">
        <v>2</v>
      </c>
      <c r="B6" s="3">
        <v>5.94</v>
      </c>
      <c r="C6" s="3">
        <v>4.6100000000000003</v>
      </c>
      <c r="D6" s="66">
        <f t="shared" si="0"/>
        <v>1.2885032537960954</v>
      </c>
      <c r="E6" s="30">
        <v>0.5</v>
      </c>
      <c r="F6" s="52"/>
      <c r="G6" s="66">
        <f t="shared" si="1"/>
        <v>3.4973659745894019</v>
      </c>
      <c r="H6" s="66">
        <v>1</v>
      </c>
      <c r="I6" s="66"/>
      <c r="J6" s="66">
        <v>1</v>
      </c>
      <c r="K6" s="66"/>
      <c r="L6" s="87" t="s">
        <v>110</v>
      </c>
      <c r="M6" s="30">
        <v>1.5</v>
      </c>
    </row>
    <row r="7" spans="1:13" ht="18.600000000000001" customHeight="1" x14ac:dyDescent="0.25">
      <c r="A7" s="1" t="s">
        <v>3</v>
      </c>
      <c r="B7" s="3">
        <v>2.39</v>
      </c>
      <c r="C7" s="3">
        <v>2.83</v>
      </c>
      <c r="D7" s="66">
        <f t="shared" si="0"/>
        <v>0.84452296819787986</v>
      </c>
      <c r="E7" s="30">
        <v>0.5</v>
      </c>
      <c r="F7" s="52"/>
      <c r="G7" s="66">
        <f t="shared" si="1"/>
        <v>-3.5124477995502739</v>
      </c>
      <c r="H7" s="66"/>
      <c r="I7" s="66"/>
      <c r="J7" s="66">
        <v>1</v>
      </c>
      <c r="K7" s="66"/>
      <c r="L7" s="87" t="s">
        <v>110</v>
      </c>
      <c r="M7" s="30">
        <v>1.5</v>
      </c>
    </row>
    <row r="8" spans="1:13" ht="19.149999999999999" customHeight="1" x14ac:dyDescent="0.25">
      <c r="A8" s="1" t="s">
        <v>4</v>
      </c>
      <c r="B8" s="3">
        <v>4.68</v>
      </c>
      <c r="C8" s="3">
        <v>6.25</v>
      </c>
      <c r="D8" s="66">
        <f t="shared" si="0"/>
        <v>0.74879999999999991</v>
      </c>
      <c r="E8" s="30">
        <v>0.5</v>
      </c>
      <c r="F8" s="52"/>
      <c r="G8" s="66">
        <f t="shared" si="1"/>
        <v>-2.5039490445859864</v>
      </c>
      <c r="H8" s="66"/>
      <c r="I8" s="66"/>
      <c r="J8" s="66">
        <v>1</v>
      </c>
      <c r="K8" s="66"/>
      <c r="L8" s="87" t="s">
        <v>110</v>
      </c>
      <c r="M8" s="30">
        <v>1.5</v>
      </c>
    </row>
    <row r="9" spans="1:13" ht="21" customHeight="1" x14ac:dyDescent="0.25">
      <c r="A9" s="1" t="s">
        <v>5</v>
      </c>
      <c r="B9" s="3">
        <v>6.51</v>
      </c>
      <c r="C9" s="3">
        <v>4.66</v>
      </c>
      <c r="D9" s="66">
        <f t="shared" si="0"/>
        <v>1.3969957081545064</v>
      </c>
      <c r="E9" s="30">
        <v>0.5</v>
      </c>
      <c r="F9" s="52"/>
      <c r="G9" s="66">
        <f t="shared" si="1"/>
        <v>2.7637861037002676</v>
      </c>
      <c r="H9" s="66">
        <v>1</v>
      </c>
      <c r="I9" s="66"/>
      <c r="J9" s="66">
        <v>1</v>
      </c>
      <c r="K9" s="66"/>
      <c r="L9" s="87" t="s">
        <v>110</v>
      </c>
      <c r="M9" s="30">
        <v>1.5</v>
      </c>
    </row>
    <row r="10" spans="1:13" ht="21" customHeight="1" x14ac:dyDescent="0.25">
      <c r="A10" s="1" t="s">
        <v>6</v>
      </c>
      <c r="B10" s="3">
        <v>4.79</v>
      </c>
      <c r="C10" s="3">
        <v>4.3899999999999997</v>
      </c>
      <c r="D10" s="66">
        <f t="shared" si="0"/>
        <v>1.0911161731207291</v>
      </c>
      <c r="E10" s="30">
        <v>0.5</v>
      </c>
      <c r="F10" s="52"/>
      <c r="G10" s="66">
        <f t="shared" si="1"/>
        <v>9.2472095671981691</v>
      </c>
      <c r="H10" s="66">
        <v>1</v>
      </c>
      <c r="I10" s="66"/>
      <c r="J10" s="66">
        <v>1</v>
      </c>
      <c r="K10" s="66"/>
      <c r="L10" s="87" t="s">
        <v>110</v>
      </c>
      <c r="M10" s="30">
        <v>1.5</v>
      </c>
    </row>
    <row r="11" spans="1:13" ht="20.45" customHeight="1" x14ac:dyDescent="0.25">
      <c r="A11" s="1" t="s">
        <v>7</v>
      </c>
      <c r="B11" s="3">
        <v>5.6</v>
      </c>
      <c r="C11" s="3">
        <v>3.37</v>
      </c>
      <c r="D11" s="66">
        <f t="shared" si="0"/>
        <v>1.661721068249258</v>
      </c>
      <c r="E11" s="30">
        <v>0.5</v>
      </c>
      <c r="F11" s="52"/>
      <c r="G11" s="66">
        <f t="shared" si="1"/>
        <v>1.766044364013786</v>
      </c>
      <c r="H11" s="66">
        <v>1</v>
      </c>
      <c r="I11" s="66"/>
      <c r="J11" s="66">
        <v>1</v>
      </c>
      <c r="K11" s="66"/>
      <c r="L11" s="87" t="s">
        <v>110</v>
      </c>
      <c r="M11" s="30">
        <v>1.5</v>
      </c>
    </row>
    <row r="12" spans="1:13" ht="19.149999999999999" customHeight="1" x14ac:dyDescent="0.25">
      <c r="A12" s="1" t="s">
        <v>8</v>
      </c>
      <c r="B12" s="3">
        <v>7.56</v>
      </c>
      <c r="C12" s="3">
        <v>7.8</v>
      </c>
      <c r="D12" s="66">
        <f t="shared" si="0"/>
        <v>0.96923076923076923</v>
      </c>
      <c r="E12" s="30">
        <v>0.5</v>
      </c>
      <c r="F12" s="52"/>
      <c r="G12" s="66">
        <f t="shared" si="1"/>
        <v>-27.461538461538435</v>
      </c>
      <c r="H12" s="66"/>
      <c r="I12" s="66"/>
      <c r="J12" s="66">
        <v>1</v>
      </c>
      <c r="K12" s="66"/>
      <c r="L12" s="87" t="s">
        <v>110</v>
      </c>
      <c r="M12" s="30">
        <v>1.5</v>
      </c>
    </row>
    <row r="13" spans="1:13" ht="19.149999999999999" customHeight="1" x14ac:dyDescent="0.25">
      <c r="A13" s="1" t="s">
        <v>9</v>
      </c>
      <c r="B13" s="3">
        <v>4.29</v>
      </c>
      <c r="C13" s="3">
        <v>4.18</v>
      </c>
      <c r="D13" s="66">
        <f t="shared" si="0"/>
        <v>1.0263157894736843</v>
      </c>
      <c r="E13" s="30">
        <v>0.5</v>
      </c>
      <c r="F13" s="52"/>
      <c r="G13" s="66">
        <f t="shared" si="1"/>
        <v>29.66985645933006</v>
      </c>
      <c r="H13" s="66">
        <v>1</v>
      </c>
      <c r="I13" s="66"/>
      <c r="J13" s="66">
        <v>1</v>
      </c>
      <c r="K13" s="66"/>
      <c r="L13" s="87" t="s">
        <v>110</v>
      </c>
      <c r="M13" s="30">
        <v>1.5</v>
      </c>
    </row>
    <row r="14" spans="1:13" ht="20.45" customHeight="1" x14ac:dyDescent="0.25">
      <c r="A14" s="1" t="s">
        <v>10</v>
      </c>
      <c r="B14" s="3">
        <v>6.43</v>
      </c>
      <c r="C14" s="3">
        <v>6.55</v>
      </c>
      <c r="D14" s="66">
        <f t="shared" si="0"/>
        <v>0.98167938931297705</v>
      </c>
      <c r="E14" s="30">
        <v>0.5</v>
      </c>
      <c r="F14" s="52"/>
      <c r="G14" s="66">
        <f t="shared" si="1"/>
        <v>-45.402671755725144</v>
      </c>
      <c r="H14" s="66"/>
      <c r="I14" s="66"/>
      <c r="J14" s="66">
        <v>1</v>
      </c>
      <c r="K14" s="66"/>
      <c r="L14" s="87" t="s">
        <v>110</v>
      </c>
      <c r="M14" s="30">
        <v>1.5</v>
      </c>
    </row>
    <row r="15" spans="1:13" ht="19.149999999999999" customHeight="1" x14ac:dyDescent="0.25">
      <c r="A15" s="1" t="s">
        <v>11</v>
      </c>
      <c r="B15" s="3">
        <v>6.72</v>
      </c>
      <c r="C15" s="3">
        <v>4.04</v>
      </c>
      <c r="D15" s="66">
        <f t="shared" si="0"/>
        <v>1.6633663366336633</v>
      </c>
      <c r="E15" s="30">
        <v>0.5</v>
      </c>
      <c r="F15" s="52"/>
      <c r="G15" s="66">
        <f t="shared" si="1"/>
        <v>1.8868036057337079</v>
      </c>
      <c r="H15" s="66">
        <v>1</v>
      </c>
      <c r="I15" s="66"/>
      <c r="J15" s="66">
        <v>1</v>
      </c>
      <c r="K15" s="66"/>
      <c r="L15" s="87" t="s">
        <v>110</v>
      </c>
      <c r="M15" s="30">
        <v>1.5</v>
      </c>
    </row>
    <row r="16" spans="1:13" ht="19.899999999999999" customHeight="1" x14ac:dyDescent="0.25">
      <c r="A16" s="1" t="s">
        <v>12</v>
      </c>
      <c r="B16" s="3">
        <v>6.41</v>
      </c>
      <c r="C16" s="3">
        <v>3.33</v>
      </c>
      <c r="D16" s="66">
        <f t="shared" si="0"/>
        <v>1.924924924924925</v>
      </c>
      <c r="E16" s="30">
        <v>0.5</v>
      </c>
      <c r="F16" s="52"/>
      <c r="G16" s="66">
        <f t="shared" si="1"/>
        <v>1.4561932061932061</v>
      </c>
      <c r="H16" s="66">
        <v>1</v>
      </c>
      <c r="I16" s="66"/>
      <c r="J16" s="66">
        <v>1</v>
      </c>
      <c r="K16" s="66"/>
      <c r="L16" s="87" t="s">
        <v>110</v>
      </c>
      <c r="M16" s="30">
        <v>1.5</v>
      </c>
    </row>
    <row r="17" spans="1:13" ht="21.6" customHeight="1" x14ac:dyDescent="0.25">
      <c r="A17" s="1" t="s">
        <v>13</v>
      </c>
      <c r="B17" s="3">
        <v>5.6</v>
      </c>
      <c r="C17" s="3">
        <v>5.66</v>
      </c>
      <c r="D17" s="66">
        <f t="shared" si="0"/>
        <v>0.98939929328621901</v>
      </c>
      <c r="E17" s="30">
        <v>0.5</v>
      </c>
      <c r="F17" s="52"/>
      <c r="G17" s="66">
        <f t="shared" si="1"/>
        <v>-76.843345111895701</v>
      </c>
      <c r="H17" s="66"/>
      <c r="I17" s="66"/>
      <c r="J17" s="66">
        <v>1</v>
      </c>
      <c r="K17" s="66"/>
      <c r="L17" s="87" t="s">
        <v>110</v>
      </c>
      <c r="M17" s="30">
        <v>1.5</v>
      </c>
    </row>
    <row r="18" spans="1:13" ht="21" customHeight="1" x14ac:dyDescent="0.25">
      <c r="A18" s="1" t="s">
        <v>14</v>
      </c>
      <c r="B18" s="3">
        <v>6.09</v>
      </c>
      <c r="C18" s="3">
        <v>3.56</v>
      </c>
      <c r="D18" s="66">
        <f t="shared" si="0"/>
        <v>1.7106741573033708</v>
      </c>
      <c r="E18" s="30">
        <v>0.5</v>
      </c>
      <c r="F18" s="52"/>
      <c r="G18" s="66">
        <f t="shared" si="1"/>
        <v>1.730958831105387</v>
      </c>
      <c r="H18" s="66">
        <v>1</v>
      </c>
      <c r="I18" s="66"/>
      <c r="J18" s="66">
        <v>1</v>
      </c>
      <c r="K18" s="66"/>
      <c r="L18" s="87" t="s">
        <v>110</v>
      </c>
      <c r="M18" s="30">
        <v>1.5</v>
      </c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"/>
  <sheetViews>
    <sheetView tabSelected="1" workbookViewId="0">
      <selection activeCell="K17" sqref="K17"/>
    </sheetView>
  </sheetViews>
  <sheetFormatPr defaultRowHeight="15" x14ac:dyDescent="0.25"/>
  <cols>
    <col min="1" max="1" width="14" customWidth="1"/>
    <col min="2" max="2" width="12.85546875" customWidth="1"/>
    <col min="3" max="3" width="9.42578125" customWidth="1"/>
    <col min="4" max="4" width="13.5703125" customWidth="1"/>
    <col min="5" max="5" width="10.28515625" customWidth="1"/>
    <col min="6" max="6" width="12.42578125" customWidth="1"/>
    <col min="8" max="8" width="10.140625" customWidth="1"/>
    <col min="9" max="9" width="10" customWidth="1"/>
    <col min="10" max="10" width="13.28515625" customWidth="1"/>
    <col min="11" max="11" width="10.85546875" customWidth="1"/>
    <col min="14" max="14" width="14.7109375" customWidth="1"/>
    <col min="15" max="15" width="12.140625" customWidth="1"/>
    <col min="16" max="16" width="10.85546875" customWidth="1"/>
    <col min="19" max="19" width="14.7109375" customWidth="1"/>
  </cols>
  <sheetData>
    <row r="1" spans="1:19" x14ac:dyDescent="0.25">
      <c r="A1" s="92" t="s">
        <v>123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243" customHeight="1" thickBot="1" x14ac:dyDescent="0.3">
      <c r="A2" s="2"/>
      <c r="B2" s="77" t="s">
        <v>78</v>
      </c>
      <c r="C2" s="37" t="s">
        <v>55</v>
      </c>
      <c r="D2" s="37" t="s">
        <v>54</v>
      </c>
      <c r="E2" s="68" t="s">
        <v>53</v>
      </c>
      <c r="F2" s="14" t="s">
        <v>112</v>
      </c>
      <c r="G2" s="14" t="s">
        <v>55</v>
      </c>
      <c r="H2" s="14" t="s">
        <v>54</v>
      </c>
      <c r="I2" s="54" t="s">
        <v>53</v>
      </c>
      <c r="J2" s="14" t="s">
        <v>114</v>
      </c>
      <c r="K2" s="14" t="s">
        <v>115</v>
      </c>
      <c r="L2" s="14" t="s">
        <v>55</v>
      </c>
      <c r="M2" s="14" t="s">
        <v>54</v>
      </c>
      <c r="N2" s="54" t="s">
        <v>53</v>
      </c>
      <c r="O2" s="14" t="s">
        <v>117</v>
      </c>
      <c r="P2" s="14" t="s">
        <v>119</v>
      </c>
      <c r="Q2" s="14" t="s">
        <v>55</v>
      </c>
      <c r="R2" s="14" t="s">
        <v>54</v>
      </c>
      <c r="S2" s="54" t="s">
        <v>53</v>
      </c>
    </row>
    <row r="3" spans="1:19" ht="28.9" customHeight="1" thickBot="1" x14ac:dyDescent="0.3">
      <c r="A3" s="2"/>
      <c r="B3" s="7" t="s">
        <v>111</v>
      </c>
      <c r="C3" s="10">
        <v>0.5</v>
      </c>
      <c r="D3" s="19" t="s">
        <v>81</v>
      </c>
      <c r="E3" s="9" t="s">
        <v>44</v>
      </c>
      <c r="F3" s="7" t="s">
        <v>113</v>
      </c>
      <c r="G3" s="3">
        <v>0.7</v>
      </c>
      <c r="H3" s="3" t="s">
        <v>82</v>
      </c>
      <c r="I3" s="9" t="s">
        <v>44</v>
      </c>
      <c r="J3" s="7" t="s">
        <v>116</v>
      </c>
      <c r="K3" s="40" t="s">
        <v>15</v>
      </c>
      <c r="L3" s="3">
        <v>0.5</v>
      </c>
      <c r="M3" s="3" t="s">
        <v>57</v>
      </c>
      <c r="N3" s="38" t="s">
        <v>43</v>
      </c>
      <c r="O3" s="7" t="s">
        <v>118</v>
      </c>
      <c r="P3" s="40" t="s">
        <v>15</v>
      </c>
      <c r="Q3" s="3">
        <v>0.5</v>
      </c>
      <c r="R3" s="3" t="s">
        <v>57</v>
      </c>
      <c r="S3" s="41" t="s">
        <v>45</v>
      </c>
    </row>
    <row r="4" spans="1:19" ht="15.75" thickBot="1" x14ac:dyDescent="0.3">
      <c r="A4" s="1" t="s">
        <v>0</v>
      </c>
      <c r="B4" s="5">
        <v>1</v>
      </c>
      <c r="C4" s="4"/>
      <c r="D4" s="19" t="s">
        <v>81</v>
      </c>
      <c r="E4" s="3">
        <v>1</v>
      </c>
      <c r="F4" s="5">
        <v>0.7</v>
      </c>
      <c r="G4" s="2"/>
      <c r="H4" s="3" t="s">
        <v>82</v>
      </c>
      <c r="I4" s="5">
        <v>0.7</v>
      </c>
      <c r="J4" s="5">
        <v>0.5</v>
      </c>
      <c r="K4" s="5"/>
      <c r="L4" s="2"/>
      <c r="M4" s="2"/>
      <c r="N4" s="48"/>
      <c r="O4" s="5">
        <v>0.5</v>
      </c>
      <c r="P4" s="5"/>
      <c r="Q4" s="2"/>
      <c r="R4" s="2"/>
      <c r="S4" s="2"/>
    </row>
    <row r="5" spans="1:19" ht="15.75" thickBot="1" x14ac:dyDescent="0.3">
      <c r="A5" s="1" t="s">
        <v>1</v>
      </c>
      <c r="B5" s="5">
        <v>1</v>
      </c>
      <c r="C5" s="4"/>
      <c r="D5" s="19" t="s">
        <v>81</v>
      </c>
      <c r="E5" s="3">
        <v>1</v>
      </c>
      <c r="F5" s="5">
        <v>0.7</v>
      </c>
      <c r="G5" s="2"/>
      <c r="H5" s="3" t="s">
        <v>82</v>
      </c>
      <c r="I5" s="5">
        <v>0.7</v>
      </c>
      <c r="J5" s="5">
        <v>0</v>
      </c>
      <c r="K5" s="5">
        <v>12</v>
      </c>
      <c r="L5" s="2"/>
      <c r="M5" s="2"/>
      <c r="N5" s="48"/>
      <c r="O5" s="5">
        <v>0</v>
      </c>
      <c r="P5" s="5">
        <v>4</v>
      </c>
      <c r="Q5" s="2"/>
      <c r="R5" s="2"/>
      <c r="S5" s="2"/>
    </row>
    <row r="6" spans="1:19" ht="15.75" thickBot="1" x14ac:dyDescent="0.3">
      <c r="A6" s="1" t="s">
        <v>2</v>
      </c>
      <c r="B6" s="5">
        <v>1</v>
      </c>
      <c r="C6" s="4"/>
      <c r="D6" s="19" t="s">
        <v>81</v>
      </c>
      <c r="E6" s="3">
        <v>1</v>
      </c>
      <c r="F6" s="5">
        <v>0.7</v>
      </c>
      <c r="G6" s="2"/>
      <c r="H6" s="3" t="s">
        <v>82</v>
      </c>
      <c r="I6" s="5">
        <v>0.7</v>
      </c>
      <c r="J6" s="5">
        <v>0.5</v>
      </c>
      <c r="K6" s="5"/>
      <c r="L6" s="2"/>
      <c r="M6" s="2"/>
      <c r="N6" s="48"/>
      <c r="O6" s="5">
        <v>0.5</v>
      </c>
      <c r="P6" s="5"/>
      <c r="Q6" s="2"/>
      <c r="R6" s="2"/>
      <c r="S6" s="2"/>
    </row>
    <row r="7" spans="1:19" ht="15.75" thickBot="1" x14ac:dyDescent="0.3">
      <c r="A7" s="1" t="s">
        <v>3</v>
      </c>
      <c r="B7" s="5">
        <v>1</v>
      </c>
      <c r="C7" s="4"/>
      <c r="D7" s="19" t="s">
        <v>81</v>
      </c>
      <c r="E7" s="3">
        <v>1</v>
      </c>
      <c r="F7" s="5">
        <v>0.7</v>
      </c>
      <c r="G7" s="2"/>
      <c r="H7" s="3" t="s">
        <v>82</v>
      </c>
      <c r="I7" s="5">
        <v>0.7</v>
      </c>
      <c r="J7" s="5">
        <v>0.5</v>
      </c>
      <c r="K7" s="5"/>
      <c r="L7" s="2"/>
      <c r="M7" s="2"/>
      <c r="N7" s="48"/>
      <c r="O7" s="5">
        <v>0.5</v>
      </c>
      <c r="P7" s="5"/>
      <c r="Q7" s="2"/>
      <c r="R7" s="2"/>
      <c r="S7" s="2"/>
    </row>
    <row r="8" spans="1:19" ht="15.75" thickBot="1" x14ac:dyDescent="0.3">
      <c r="A8" s="1" t="s">
        <v>4</v>
      </c>
      <c r="B8" s="5">
        <v>1</v>
      </c>
      <c r="C8" s="4"/>
      <c r="D8" s="19" t="s">
        <v>81</v>
      </c>
      <c r="E8" s="3">
        <v>1</v>
      </c>
      <c r="F8" s="5">
        <v>0.7</v>
      </c>
      <c r="G8" s="2"/>
      <c r="H8" s="3" t="s">
        <v>82</v>
      </c>
      <c r="I8" s="5">
        <v>0.7</v>
      </c>
      <c r="J8" s="5">
        <v>0.5</v>
      </c>
      <c r="K8" s="5"/>
      <c r="L8" s="2"/>
      <c r="M8" s="2"/>
      <c r="N8" s="48"/>
      <c r="O8" s="5">
        <v>0.5</v>
      </c>
      <c r="P8" s="5"/>
      <c r="Q8" s="2"/>
      <c r="R8" s="2"/>
      <c r="S8" s="2"/>
    </row>
    <row r="9" spans="1:19" ht="15.75" thickBot="1" x14ac:dyDescent="0.3">
      <c r="A9" s="1" t="s">
        <v>5</v>
      </c>
      <c r="B9" s="5">
        <v>1</v>
      </c>
      <c r="C9" s="4"/>
      <c r="D9" s="19" t="s">
        <v>81</v>
      </c>
      <c r="E9" s="3">
        <v>1</v>
      </c>
      <c r="F9" s="5">
        <v>0.7</v>
      </c>
      <c r="G9" s="2"/>
      <c r="H9" s="3" t="s">
        <v>82</v>
      </c>
      <c r="I9" s="5">
        <v>0.7</v>
      </c>
      <c r="J9" s="5">
        <v>0.5</v>
      </c>
      <c r="K9" s="5"/>
      <c r="L9" s="2"/>
      <c r="M9" s="2"/>
      <c r="N9" s="48"/>
      <c r="O9" s="5">
        <v>0.5</v>
      </c>
      <c r="P9" s="5"/>
      <c r="Q9" s="2"/>
      <c r="R9" s="2"/>
      <c r="S9" s="2"/>
    </row>
    <row r="10" spans="1:19" ht="15.75" thickBot="1" x14ac:dyDescent="0.3">
      <c r="A10" s="1" t="s">
        <v>6</v>
      </c>
      <c r="B10" s="5">
        <v>1</v>
      </c>
      <c r="C10" s="4"/>
      <c r="D10" s="19" t="s">
        <v>81</v>
      </c>
      <c r="E10" s="3">
        <v>1</v>
      </c>
      <c r="F10" s="5">
        <v>0.7</v>
      </c>
      <c r="G10" s="2"/>
      <c r="H10" s="3" t="s">
        <v>82</v>
      </c>
      <c r="I10" s="5">
        <v>0.7</v>
      </c>
      <c r="J10" s="5">
        <v>0.5</v>
      </c>
      <c r="K10" s="5"/>
      <c r="L10" s="2"/>
      <c r="M10" s="2"/>
      <c r="N10" s="48"/>
      <c r="O10" s="5">
        <v>0.5</v>
      </c>
      <c r="P10" s="5"/>
      <c r="Q10" s="2"/>
      <c r="R10" s="2"/>
      <c r="S10" s="2"/>
    </row>
    <row r="11" spans="1:19" ht="15.75" thickBot="1" x14ac:dyDescent="0.3">
      <c r="A11" s="1" t="s">
        <v>7</v>
      </c>
      <c r="B11" s="5">
        <v>1</v>
      </c>
      <c r="C11" s="4"/>
      <c r="D11" s="19" t="s">
        <v>81</v>
      </c>
      <c r="E11" s="3">
        <v>1</v>
      </c>
      <c r="F11" s="5">
        <v>0.7</v>
      </c>
      <c r="G11" s="2"/>
      <c r="H11" s="3" t="s">
        <v>82</v>
      </c>
      <c r="I11" s="5">
        <v>0.7</v>
      </c>
      <c r="J11" s="5">
        <v>0</v>
      </c>
      <c r="K11" s="5"/>
      <c r="L11" s="2"/>
      <c r="M11" s="2"/>
      <c r="N11" s="48"/>
      <c r="O11" s="5">
        <v>0</v>
      </c>
      <c r="P11" s="5"/>
      <c r="Q11" s="2"/>
      <c r="R11" s="2"/>
      <c r="S11" s="2"/>
    </row>
    <row r="12" spans="1:19" ht="15.75" thickBot="1" x14ac:dyDescent="0.3">
      <c r="A12" s="1" t="s">
        <v>8</v>
      </c>
      <c r="B12" s="5">
        <v>1</v>
      </c>
      <c r="C12" s="4"/>
      <c r="D12" s="19" t="s">
        <v>81</v>
      </c>
      <c r="E12" s="3">
        <v>1</v>
      </c>
      <c r="F12" s="5">
        <v>0.7</v>
      </c>
      <c r="G12" s="2"/>
      <c r="H12" s="3" t="s">
        <v>82</v>
      </c>
      <c r="I12" s="5">
        <v>0.7</v>
      </c>
      <c r="J12" s="5">
        <v>0</v>
      </c>
      <c r="K12" s="5">
        <v>1</v>
      </c>
      <c r="L12" s="2"/>
      <c r="M12" s="2"/>
      <c r="N12" s="48"/>
      <c r="O12" s="5">
        <v>0</v>
      </c>
      <c r="P12" s="5">
        <v>1</v>
      </c>
      <c r="Q12" s="2"/>
      <c r="R12" s="2"/>
      <c r="S12" s="2"/>
    </row>
    <row r="13" spans="1:19" ht="15.75" thickBot="1" x14ac:dyDescent="0.3">
      <c r="A13" s="1" t="s">
        <v>9</v>
      </c>
      <c r="B13" s="5">
        <v>1</v>
      </c>
      <c r="C13" s="4"/>
      <c r="D13" s="19" t="s">
        <v>81</v>
      </c>
      <c r="E13" s="3">
        <v>1</v>
      </c>
      <c r="F13" s="5">
        <v>0.7</v>
      </c>
      <c r="G13" s="2"/>
      <c r="H13" s="3" t="s">
        <v>82</v>
      </c>
      <c r="I13" s="5">
        <v>0.7</v>
      </c>
      <c r="J13" s="5">
        <v>0.5</v>
      </c>
      <c r="K13" s="5"/>
      <c r="L13" s="2"/>
      <c r="M13" s="2"/>
      <c r="N13" s="48"/>
      <c r="O13" s="5">
        <v>0</v>
      </c>
      <c r="P13" s="5"/>
      <c r="Q13" s="2"/>
      <c r="R13" s="2"/>
      <c r="S13" s="2"/>
    </row>
    <row r="14" spans="1:19" ht="15.75" thickBot="1" x14ac:dyDescent="0.3">
      <c r="A14" s="1" t="s">
        <v>10</v>
      </c>
      <c r="B14" s="5">
        <v>1</v>
      </c>
      <c r="C14" s="4"/>
      <c r="D14" s="19" t="s">
        <v>81</v>
      </c>
      <c r="E14" s="3">
        <v>1</v>
      </c>
      <c r="F14" s="5">
        <v>0.7</v>
      </c>
      <c r="G14" s="2"/>
      <c r="H14" s="3" t="s">
        <v>82</v>
      </c>
      <c r="I14" s="5">
        <v>0.7</v>
      </c>
      <c r="J14" s="5">
        <v>0.5</v>
      </c>
      <c r="K14" s="5"/>
      <c r="L14" s="2"/>
      <c r="M14" s="2"/>
      <c r="N14" s="48"/>
      <c r="O14" s="5">
        <v>0.5</v>
      </c>
      <c r="P14" s="5"/>
      <c r="Q14" s="2"/>
      <c r="R14" s="2"/>
      <c r="S14" s="2"/>
    </row>
    <row r="15" spans="1:19" ht="15.75" thickBot="1" x14ac:dyDescent="0.3">
      <c r="A15" s="1" t="s">
        <v>11</v>
      </c>
      <c r="B15" s="5">
        <v>1</v>
      </c>
      <c r="C15" s="4"/>
      <c r="D15" s="19" t="s">
        <v>81</v>
      </c>
      <c r="E15" s="3">
        <v>1</v>
      </c>
      <c r="F15" s="5">
        <v>0.7</v>
      </c>
      <c r="G15" s="2"/>
      <c r="H15" s="3" t="s">
        <v>82</v>
      </c>
      <c r="I15" s="5">
        <v>0.7</v>
      </c>
      <c r="J15" s="5">
        <v>0</v>
      </c>
      <c r="K15" s="5">
        <v>1</v>
      </c>
      <c r="L15" s="2"/>
      <c r="M15" s="2"/>
      <c r="N15" s="48"/>
      <c r="O15" s="5">
        <v>0</v>
      </c>
      <c r="P15" s="5">
        <v>1</v>
      </c>
      <c r="Q15" s="2"/>
      <c r="R15" s="2"/>
      <c r="S15" s="2"/>
    </row>
    <row r="16" spans="1:19" ht="15.75" thickBot="1" x14ac:dyDescent="0.3">
      <c r="A16" s="1" t="s">
        <v>12</v>
      </c>
      <c r="B16" s="5">
        <v>1</v>
      </c>
      <c r="C16" s="4"/>
      <c r="D16" s="19" t="s">
        <v>81</v>
      </c>
      <c r="E16" s="3">
        <v>1</v>
      </c>
      <c r="F16" s="5">
        <v>0.7</v>
      </c>
      <c r="G16" s="2"/>
      <c r="H16" s="3" t="s">
        <v>82</v>
      </c>
      <c r="I16" s="5">
        <v>0.7</v>
      </c>
      <c r="J16" s="5">
        <v>0.5</v>
      </c>
      <c r="K16" s="5">
        <v>1</v>
      </c>
      <c r="L16" s="2"/>
      <c r="M16" s="2"/>
      <c r="N16" s="48"/>
      <c r="O16" s="5">
        <v>0.5</v>
      </c>
      <c r="P16" s="5"/>
      <c r="Q16" s="2"/>
      <c r="R16" s="2"/>
      <c r="S16" s="2"/>
    </row>
    <row r="17" spans="1:19" ht="15.75" thickBot="1" x14ac:dyDescent="0.3">
      <c r="A17" s="1" t="s">
        <v>13</v>
      </c>
      <c r="B17" s="5">
        <v>1</v>
      </c>
      <c r="C17" s="4"/>
      <c r="D17" s="19" t="s">
        <v>81</v>
      </c>
      <c r="E17" s="3">
        <v>1</v>
      </c>
      <c r="F17" s="5">
        <v>0.7</v>
      </c>
      <c r="G17" s="2"/>
      <c r="H17" s="3" t="s">
        <v>82</v>
      </c>
      <c r="I17" s="5">
        <v>0.7</v>
      </c>
      <c r="J17" s="5">
        <v>0.5</v>
      </c>
      <c r="K17" s="5"/>
      <c r="L17" s="2"/>
      <c r="M17" s="2"/>
      <c r="N17" s="48"/>
      <c r="O17" s="5">
        <v>0.5</v>
      </c>
      <c r="P17" s="5"/>
      <c r="Q17" s="2"/>
      <c r="R17" s="2"/>
      <c r="S17" s="2"/>
    </row>
    <row r="18" spans="1:19" ht="15.75" thickBot="1" x14ac:dyDescent="0.3">
      <c r="A18" s="1" t="s">
        <v>14</v>
      </c>
      <c r="B18" s="5">
        <v>1</v>
      </c>
      <c r="C18" s="4"/>
      <c r="D18" s="19" t="s">
        <v>81</v>
      </c>
      <c r="E18" s="3">
        <v>1</v>
      </c>
      <c r="F18" s="5">
        <v>0.7</v>
      </c>
      <c r="G18" s="2"/>
      <c r="H18" s="3" t="s">
        <v>82</v>
      </c>
      <c r="I18" s="5">
        <v>0.7</v>
      </c>
      <c r="J18" s="5">
        <v>0</v>
      </c>
      <c r="K18" s="5">
        <v>1</v>
      </c>
      <c r="L18" s="2"/>
      <c r="M18" s="2"/>
      <c r="N18" s="48"/>
      <c r="O18" s="5">
        <v>0</v>
      </c>
      <c r="P18" s="5">
        <v>1</v>
      </c>
      <c r="Q18" s="2"/>
      <c r="R18" s="2"/>
      <c r="S18" s="2"/>
    </row>
    <row r="19" spans="1:19" x14ac:dyDescent="0.25">
      <c r="O19" s="47"/>
    </row>
  </sheetData>
  <mergeCells count="1">
    <mergeCell ref="A1:S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8"/>
  <sheetViews>
    <sheetView workbookViewId="0">
      <selection activeCell="L22" sqref="L22"/>
    </sheetView>
  </sheetViews>
  <sheetFormatPr defaultRowHeight="15" x14ac:dyDescent="0.25"/>
  <cols>
    <col min="1" max="7" width="14" customWidth="1"/>
    <col min="8" max="8" width="7.28515625" customWidth="1"/>
    <col min="9" max="9" width="11.28515625" style="32" customWidth="1"/>
    <col min="10" max="10" width="9.42578125" style="32" customWidth="1"/>
    <col min="11" max="11" width="10.42578125" style="32" customWidth="1"/>
    <col min="12" max="13" width="9.42578125" style="32" customWidth="1"/>
    <col min="14" max="14" width="17.5703125" style="32" customWidth="1"/>
    <col min="15" max="16" width="9.42578125" style="32" customWidth="1"/>
    <col min="17" max="17" width="14.140625" customWidth="1"/>
    <col min="18" max="19" width="6.7109375" customWidth="1"/>
  </cols>
  <sheetData>
    <row r="1" spans="1:19" x14ac:dyDescent="0.25">
      <c r="A1" s="89" t="s">
        <v>124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19" ht="207" customHeight="1" x14ac:dyDescent="0.25">
      <c r="A2" s="2"/>
      <c r="B2" s="37" t="s">
        <v>36</v>
      </c>
      <c r="C2" s="65" t="s">
        <v>37</v>
      </c>
      <c r="D2" s="65" t="s">
        <v>38</v>
      </c>
      <c r="E2" s="37" t="s">
        <v>39</v>
      </c>
      <c r="F2" s="14" t="s">
        <v>42</v>
      </c>
      <c r="G2" s="14" t="s">
        <v>63</v>
      </c>
      <c r="H2" s="14" t="s">
        <v>64</v>
      </c>
      <c r="I2" s="40" t="s">
        <v>92</v>
      </c>
      <c r="J2" s="14" t="s">
        <v>46</v>
      </c>
      <c r="K2" s="14" t="s">
        <v>91</v>
      </c>
      <c r="L2" s="14" t="s">
        <v>50</v>
      </c>
      <c r="M2" s="14" t="s">
        <v>51</v>
      </c>
      <c r="N2" s="78" t="s">
        <v>125</v>
      </c>
      <c r="O2" s="14" t="s">
        <v>50</v>
      </c>
      <c r="P2" s="14" t="s">
        <v>51</v>
      </c>
      <c r="Q2" s="79" t="s">
        <v>120</v>
      </c>
      <c r="R2" s="14" t="s">
        <v>50</v>
      </c>
      <c r="S2" s="14" t="s">
        <v>51</v>
      </c>
    </row>
    <row r="3" spans="1:19" ht="28.9" customHeight="1" x14ac:dyDescent="0.25">
      <c r="A3" s="2"/>
      <c r="B3" s="69" t="s">
        <v>41</v>
      </c>
      <c r="C3" s="40" t="s">
        <v>15</v>
      </c>
      <c r="D3" s="14" t="s">
        <v>19</v>
      </c>
      <c r="E3" s="14" t="s">
        <v>98</v>
      </c>
      <c r="F3" s="70" t="s">
        <v>40</v>
      </c>
      <c r="G3" s="71" t="s">
        <v>65</v>
      </c>
      <c r="H3" s="71" t="s">
        <v>66</v>
      </c>
      <c r="I3" s="40" t="s">
        <v>48</v>
      </c>
      <c r="J3" s="14" t="s">
        <v>49</v>
      </c>
      <c r="K3" s="39" t="s">
        <v>47</v>
      </c>
      <c r="L3" s="43" t="s">
        <v>52</v>
      </c>
      <c r="M3" s="43" t="s">
        <v>52</v>
      </c>
      <c r="N3" s="39"/>
      <c r="O3" s="46" t="s">
        <v>121</v>
      </c>
      <c r="P3" s="46" t="s">
        <v>121</v>
      </c>
      <c r="Q3" s="39"/>
      <c r="R3" s="46" t="s">
        <v>121</v>
      </c>
      <c r="S3" s="46" t="s">
        <v>121</v>
      </c>
    </row>
    <row r="4" spans="1:19" x14ac:dyDescent="0.25">
      <c r="A4" s="1" t="s">
        <v>0</v>
      </c>
      <c r="B4" s="72">
        <v>44.8</v>
      </c>
      <c r="C4" s="72"/>
      <c r="D4" s="72">
        <v>3606.5</v>
      </c>
      <c r="E4" s="72">
        <v>3586</v>
      </c>
      <c r="F4" s="30">
        <f>(B4-C4)/(D4-E4)</f>
        <v>2.1853658536585363</v>
      </c>
      <c r="G4" s="30"/>
      <c r="H4" s="59"/>
      <c r="I4" s="49">
        <v>1325</v>
      </c>
      <c r="J4" s="73">
        <v>1745.4</v>
      </c>
      <c r="K4" s="30">
        <f>I4/J4</f>
        <v>0.75913830640540847</v>
      </c>
      <c r="L4" s="43" t="s">
        <v>52</v>
      </c>
      <c r="M4" s="30">
        <v>1</v>
      </c>
      <c r="N4" s="30">
        <v>1</v>
      </c>
      <c r="O4" s="43"/>
      <c r="P4" s="30"/>
      <c r="Q4" s="30">
        <v>1</v>
      </c>
      <c r="R4" s="43"/>
      <c r="S4" s="30"/>
    </row>
    <row r="5" spans="1:19" x14ac:dyDescent="0.25">
      <c r="A5" s="1" t="s">
        <v>1</v>
      </c>
      <c r="B5" s="49">
        <v>250.6</v>
      </c>
      <c r="C5" s="49"/>
      <c r="D5" s="49">
        <v>5389.6</v>
      </c>
      <c r="E5" s="49">
        <v>5001.8999999999996</v>
      </c>
      <c r="F5" s="30">
        <f t="shared" ref="F5:F18" si="0">(B5-C5)/(D5-E5)</f>
        <v>0.64637606396698355</v>
      </c>
      <c r="G5" s="30"/>
      <c r="H5" s="59"/>
      <c r="I5" s="49">
        <v>1751.9</v>
      </c>
      <c r="J5" s="73">
        <v>1726.2</v>
      </c>
      <c r="K5" s="30">
        <f t="shared" ref="K5:K18" si="1">I5/J5</f>
        <v>1.0148881937203105</v>
      </c>
      <c r="L5" s="43" t="s">
        <v>52</v>
      </c>
      <c r="M5" s="30">
        <v>1</v>
      </c>
      <c r="N5" s="30"/>
      <c r="O5" s="43"/>
      <c r="P5" s="30"/>
      <c r="Q5" s="30">
        <v>1</v>
      </c>
      <c r="R5" s="43"/>
      <c r="S5" s="30"/>
    </row>
    <row r="6" spans="1:19" x14ac:dyDescent="0.25">
      <c r="A6" s="1" t="s">
        <v>2</v>
      </c>
      <c r="B6" s="49"/>
      <c r="C6" s="49"/>
      <c r="D6" s="49">
        <v>10341.700000000001</v>
      </c>
      <c r="E6" s="49">
        <v>9497.6</v>
      </c>
      <c r="F6" s="30">
        <f t="shared" si="0"/>
        <v>0</v>
      </c>
      <c r="G6" s="30">
        <v>0.1</v>
      </c>
      <c r="H6" s="59"/>
      <c r="I6" s="49">
        <v>2138.6</v>
      </c>
      <c r="J6" s="73">
        <v>2380.1999999999998</v>
      </c>
      <c r="K6" s="30">
        <f t="shared" si="1"/>
        <v>0.89849592471220907</v>
      </c>
      <c r="L6" s="43" t="s">
        <v>52</v>
      </c>
      <c r="M6" s="30">
        <v>1</v>
      </c>
      <c r="N6" s="30">
        <v>1</v>
      </c>
      <c r="O6" s="43"/>
      <c r="P6" s="30"/>
      <c r="Q6" s="30">
        <v>1</v>
      </c>
      <c r="R6" s="43"/>
      <c r="S6" s="30"/>
    </row>
    <row r="7" spans="1:19" x14ac:dyDescent="0.25">
      <c r="A7" s="1" t="s">
        <v>3</v>
      </c>
      <c r="B7" s="49">
        <v>75.400000000000006</v>
      </c>
      <c r="C7" s="49"/>
      <c r="D7" s="49">
        <v>4230.7</v>
      </c>
      <c r="E7" s="49">
        <v>4036.1</v>
      </c>
      <c r="F7" s="30">
        <f t="shared" si="0"/>
        <v>0.38746145940390564</v>
      </c>
      <c r="G7" s="30"/>
      <c r="H7" s="59"/>
      <c r="I7" s="49">
        <v>1528.5</v>
      </c>
      <c r="J7" s="73">
        <v>1644.5</v>
      </c>
      <c r="K7" s="30">
        <f t="shared" si="1"/>
        <v>0.92946184250532071</v>
      </c>
      <c r="L7" s="43" t="s">
        <v>52</v>
      </c>
      <c r="M7" s="30">
        <v>1</v>
      </c>
      <c r="N7" s="30">
        <v>1</v>
      </c>
      <c r="O7" s="43"/>
      <c r="P7" s="30"/>
      <c r="Q7" s="30">
        <v>1</v>
      </c>
      <c r="R7" s="43"/>
      <c r="S7" s="30"/>
    </row>
    <row r="8" spans="1:19" x14ac:dyDescent="0.25">
      <c r="A8" s="1" t="s">
        <v>4</v>
      </c>
      <c r="B8" s="49">
        <v>67.900000000000006</v>
      </c>
      <c r="C8" s="49"/>
      <c r="D8" s="49">
        <v>10730</v>
      </c>
      <c r="E8" s="49">
        <v>9902.5</v>
      </c>
      <c r="F8" s="30">
        <f t="shared" si="0"/>
        <v>8.2054380664652579E-2</v>
      </c>
      <c r="G8" s="30"/>
      <c r="H8" s="59"/>
      <c r="I8" s="49">
        <v>2047.6</v>
      </c>
      <c r="J8" s="73">
        <v>2825.4</v>
      </c>
      <c r="K8" s="30">
        <f t="shared" si="1"/>
        <v>0.72471154526792658</v>
      </c>
      <c r="L8" s="43" t="s">
        <v>52</v>
      </c>
      <c r="M8" s="30">
        <v>1</v>
      </c>
      <c r="N8" s="30">
        <v>1</v>
      </c>
      <c r="O8" s="43"/>
      <c r="P8" s="30"/>
      <c r="Q8" s="30">
        <v>1</v>
      </c>
      <c r="R8" s="43"/>
      <c r="S8" s="30"/>
    </row>
    <row r="9" spans="1:19" x14ac:dyDescent="0.25">
      <c r="A9" s="1" t="s">
        <v>5</v>
      </c>
      <c r="B9" s="49"/>
      <c r="C9" s="49"/>
      <c r="D9" s="49">
        <v>17504</v>
      </c>
      <c r="E9" s="49">
        <v>15647.7</v>
      </c>
      <c r="F9" s="30">
        <f t="shared" si="0"/>
        <v>0</v>
      </c>
      <c r="G9" s="30">
        <v>0.1</v>
      </c>
      <c r="H9" s="59"/>
      <c r="I9" s="49">
        <v>2388.9</v>
      </c>
      <c r="J9" s="73">
        <v>3138.2</v>
      </c>
      <c r="K9" s="30">
        <f t="shared" si="1"/>
        <v>0.76123255369319998</v>
      </c>
      <c r="L9" s="43" t="s">
        <v>52</v>
      </c>
      <c r="M9" s="30">
        <v>1</v>
      </c>
      <c r="N9" s="30">
        <v>1</v>
      </c>
      <c r="O9" s="43"/>
      <c r="P9" s="30"/>
      <c r="Q9" s="30">
        <v>1</v>
      </c>
      <c r="R9" s="43"/>
      <c r="S9" s="30"/>
    </row>
    <row r="10" spans="1:19" x14ac:dyDescent="0.25">
      <c r="A10" s="1" t="s">
        <v>6</v>
      </c>
      <c r="B10" s="49"/>
      <c r="C10" s="49"/>
      <c r="D10" s="49">
        <v>11037.5</v>
      </c>
      <c r="E10" s="49">
        <v>10094.5</v>
      </c>
      <c r="F10" s="30">
        <f t="shared" si="0"/>
        <v>0</v>
      </c>
      <c r="G10" s="30">
        <v>0.1</v>
      </c>
      <c r="H10" s="59"/>
      <c r="I10" s="49">
        <v>2709.4</v>
      </c>
      <c r="J10" s="73">
        <v>3363.9</v>
      </c>
      <c r="K10" s="30">
        <f t="shared" si="1"/>
        <v>0.80543416867326612</v>
      </c>
      <c r="L10" s="43" t="s">
        <v>52</v>
      </c>
      <c r="M10" s="30">
        <v>1</v>
      </c>
      <c r="N10" s="30">
        <v>1</v>
      </c>
      <c r="O10" s="43"/>
      <c r="P10" s="30"/>
      <c r="Q10" s="30">
        <v>1</v>
      </c>
      <c r="R10" s="43"/>
      <c r="S10" s="30"/>
    </row>
    <row r="11" spans="1:19" x14ac:dyDescent="0.25">
      <c r="A11" s="1" t="s">
        <v>7</v>
      </c>
      <c r="B11" s="49">
        <v>35.1</v>
      </c>
      <c r="C11" s="49"/>
      <c r="D11" s="49">
        <v>9682</v>
      </c>
      <c r="E11" s="49">
        <v>8912.2000000000007</v>
      </c>
      <c r="F11" s="30">
        <f t="shared" si="0"/>
        <v>4.5596258768511345E-2</v>
      </c>
      <c r="G11" s="30"/>
      <c r="H11" s="59"/>
      <c r="I11" s="49">
        <v>2177.5</v>
      </c>
      <c r="J11" s="73">
        <v>2677.5</v>
      </c>
      <c r="K11" s="30">
        <f t="shared" si="1"/>
        <v>0.81325863678804855</v>
      </c>
      <c r="L11" s="43" t="s">
        <v>52</v>
      </c>
      <c r="M11" s="30">
        <v>1</v>
      </c>
      <c r="N11" s="30">
        <v>1</v>
      </c>
      <c r="O11" s="43"/>
      <c r="P11" s="30"/>
      <c r="Q11" s="30">
        <v>1</v>
      </c>
      <c r="R11" s="43"/>
      <c r="S11" s="30"/>
    </row>
    <row r="12" spans="1:19" x14ac:dyDescent="0.25">
      <c r="A12" s="1" t="s">
        <v>8</v>
      </c>
      <c r="B12" s="49"/>
      <c r="C12" s="49"/>
      <c r="D12" s="49">
        <v>5925.1</v>
      </c>
      <c r="E12" s="49">
        <v>5448</v>
      </c>
      <c r="F12" s="30">
        <f t="shared" si="0"/>
        <v>0</v>
      </c>
      <c r="G12" s="30">
        <v>0.1</v>
      </c>
      <c r="H12" s="59"/>
      <c r="I12" s="49">
        <v>1490.5</v>
      </c>
      <c r="J12" s="73">
        <v>2417.4</v>
      </c>
      <c r="K12" s="30">
        <f t="shared" si="1"/>
        <v>0.61657152312401753</v>
      </c>
      <c r="L12" s="43" t="s">
        <v>52</v>
      </c>
      <c r="M12" s="30">
        <v>1</v>
      </c>
      <c r="N12" s="30">
        <v>1</v>
      </c>
      <c r="O12" s="43"/>
      <c r="P12" s="30"/>
      <c r="Q12" s="30">
        <v>1</v>
      </c>
      <c r="R12" s="43"/>
      <c r="S12" s="30"/>
    </row>
    <row r="13" spans="1:19" x14ac:dyDescent="0.25">
      <c r="A13" s="1" t="s">
        <v>9</v>
      </c>
      <c r="B13" s="49"/>
      <c r="C13" s="49"/>
      <c r="D13" s="49">
        <v>70274.600000000006</v>
      </c>
      <c r="E13" s="49">
        <v>13424.8</v>
      </c>
      <c r="F13" s="30">
        <f t="shared" si="0"/>
        <v>0</v>
      </c>
      <c r="G13" s="30">
        <v>0.1</v>
      </c>
      <c r="H13" s="59"/>
      <c r="I13" s="49">
        <v>8039.3</v>
      </c>
      <c r="J13" s="73">
        <v>10907.7</v>
      </c>
      <c r="K13" s="30">
        <f t="shared" si="1"/>
        <v>0.73702980463342405</v>
      </c>
      <c r="L13" s="43" t="s">
        <v>52</v>
      </c>
      <c r="M13" s="30">
        <v>1</v>
      </c>
      <c r="N13" s="30">
        <v>1</v>
      </c>
      <c r="O13" s="43"/>
      <c r="P13" s="30"/>
      <c r="Q13" s="30">
        <v>1</v>
      </c>
      <c r="R13" s="43"/>
      <c r="S13" s="30"/>
    </row>
    <row r="14" spans="1:19" x14ac:dyDescent="0.25">
      <c r="A14" s="1" t="s">
        <v>10</v>
      </c>
      <c r="B14" s="49">
        <v>11.8</v>
      </c>
      <c r="C14" s="49"/>
      <c r="D14" s="49">
        <v>5200.7</v>
      </c>
      <c r="E14" s="49">
        <v>4723.3</v>
      </c>
      <c r="F14" s="30">
        <f t="shared" si="0"/>
        <v>2.4717218265605384E-2</v>
      </c>
      <c r="G14" s="30"/>
      <c r="H14" s="59"/>
      <c r="I14" s="49">
        <v>1594.5</v>
      </c>
      <c r="J14" s="73">
        <v>1663.6</v>
      </c>
      <c r="K14" s="30">
        <f t="shared" si="1"/>
        <v>0.95846357297427276</v>
      </c>
      <c r="L14" s="43" t="s">
        <v>52</v>
      </c>
      <c r="M14" s="30">
        <v>1</v>
      </c>
      <c r="N14" s="30">
        <v>1</v>
      </c>
      <c r="O14" s="43"/>
      <c r="P14" s="30"/>
      <c r="Q14" s="30">
        <v>1</v>
      </c>
      <c r="R14" s="43"/>
      <c r="S14" s="30"/>
    </row>
    <row r="15" spans="1:19" x14ac:dyDescent="0.25">
      <c r="A15" s="1" t="s">
        <v>11</v>
      </c>
      <c r="B15" s="49"/>
      <c r="C15" s="49"/>
      <c r="D15" s="49">
        <v>7433</v>
      </c>
      <c r="E15" s="49">
        <v>6080.1</v>
      </c>
      <c r="F15" s="30">
        <f t="shared" si="0"/>
        <v>0</v>
      </c>
      <c r="G15" s="30">
        <v>0.1</v>
      </c>
      <c r="H15" s="59"/>
      <c r="I15" s="49">
        <v>2158</v>
      </c>
      <c r="J15" s="73">
        <v>2749.9</v>
      </c>
      <c r="K15" s="30">
        <f t="shared" si="1"/>
        <v>0.78475580930215638</v>
      </c>
      <c r="L15" s="43" t="s">
        <v>52</v>
      </c>
      <c r="M15" s="30">
        <v>1</v>
      </c>
      <c r="N15" s="30">
        <v>1</v>
      </c>
      <c r="O15" s="43"/>
      <c r="P15" s="30"/>
      <c r="Q15" s="30">
        <v>1</v>
      </c>
      <c r="R15" s="43"/>
      <c r="S15" s="30"/>
    </row>
    <row r="16" spans="1:19" x14ac:dyDescent="0.25">
      <c r="A16" s="1" t="s">
        <v>12</v>
      </c>
      <c r="B16" s="49">
        <v>217.5</v>
      </c>
      <c r="C16" s="49"/>
      <c r="D16" s="49">
        <v>11564.2</v>
      </c>
      <c r="E16" s="49">
        <v>11185.5</v>
      </c>
      <c r="F16" s="30">
        <f t="shared" si="0"/>
        <v>0.57433324531291152</v>
      </c>
      <c r="G16" s="30"/>
      <c r="H16" s="59"/>
      <c r="I16" s="49">
        <v>2646.7</v>
      </c>
      <c r="J16" s="73">
        <v>3254.8</v>
      </c>
      <c r="K16" s="30">
        <f t="shared" si="1"/>
        <v>0.81316824382450525</v>
      </c>
      <c r="L16" s="43" t="s">
        <v>52</v>
      </c>
      <c r="M16" s="30">
        <v>1</v>
      </c>
      <c r="N16" s="30">
        <v>1</v>
      </c>
      <c r="O16" s="43"/>
      <c r="P16" s="30"/>
      <c r="Q16" s="30">
        <v>1</v>
      </c>
      <c r="R16" s="43"/>
      <c r="S16" s="30"/>
    </row>
    <row r="17" spans="1:19" x14ac:dyDescent="0.25">
      <c r="A17" s="1" t="s">
        <v>13</v>
      </c>
      <c r="B17" s="49"/>
      <c r="C17" s="49"/>
      <c r="D17" s="49">
        <v>10342.200000000001</v>
      </c>
      <c r="E17" s="49">
        <v>9714.9</v>
      </c>
      <c r="F17" s="30">
        <f t="shared" si="0"/>
        <v>0</v>
      </c>
      <c r="G17" s="30">
        <v>0.1</v>
      </c>
      <c r="H17" s="59"/>
      <c r="I17" s="49">
        <v>2094.6</v>
      </c>
      <c r="J17" s="73">
        <v>2438.4</v>
      </c>
      <c r="K17" s="30">
        <f t="shared" si="1"/>
        <v>0.859005905511811</v>
      </c>
      <c r="L17" s="43" t="s">
        <v>52</v>
      </c>
      <c r="M17" s="30">
        <v>1</v>
      </c>
      <c r="N17" s="30">
        <v>1</v>
      </c>
      <c r="O17" s="43"/>
      <c r="P17" s="30"/>
      <c r="Q17" s="30">
        <v>1</v>
      </c>
      <c r="R17" s="43"/>
      <c r="S17" s="30"/>
    </row>
    <row r="18" spans="1:19" x14ac:dyDescent="0.25">
      <c r="A18" s="1" t="s">
        <v>14</v>
      </c>
      <c r="B18" s="49">
        <v>3063.1</v>
      </c>
      <c r="C18" s="49"/>
      <c r="D18" s="49">
        <v>23432.400000000001</v>
      </c>
      <c r="E18" s="49">
        <v>15549.7</v>
      </c>
      <c r="F18" s="30">
        <f t="shared" si="0"/>
        <v>0.38858512946071772</v>
      </c>
      <c r="G18" s="30"/>
      <c r="H18" s="59"/>
      <c r="I18" s="49">
        <v>3054.1</v>
      </c>
      <c r="J18" s="73">
        <v>8098.9</v>
      </c>
      <c r="K18" s="30">
        <f t="shared" si="1"/>
        <v>0.37710059390781464</v>
      </c>
      <c r="L18" s="43" t="s">
        <v>52</v>
      </c>
      <c r="M18" s="30">
        <v>1</v>
      </c>
      <c r="N18" s="30">
        <v>1</v>
      </c>
      <c r="O18" s="43"/>
      <c r="P18" s="30"/>
      <c r="Q18" s="30">
        <v>1</v>
      </c>
      <c r="R18" s="43"/>
      <c r="S18" s="30"/>
    </row>
  </sheetData>
  <mergeCells count="1">
    <mergeCell ref="A1:S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20"/>
  <sheetViews>
    <sheetView workbookViewId="0">
      <pane xSplit="1" ySplit="3" topLeftCell="L4" activePane="bottomRight" state="frozen"/>
      <selection pane="topRight" activeCell="B1" sqref="B1"/>
      <selection pane="bottomLeft" activeCell="A4" sqref="A4"/>
      <selection pane="bottomRight" activeCell="V15" sqref="V15"/>
    </sheetView>
  </sheetViews>
  <sheetFormatPr defaultRowHeight="15" x14ac:dyDescent="0.25"/>
  <cols>
    <col min="1" max="1" width="14" customWidth="1"/>
    <col min="2" max="4" width="12.28515625" customWidth="1"/>
    <col min="5" max="7" width="10" customWidth="1"/>
    <col min="8" max="8" width="14.5703125" customWidth="1"/>
    <col min="9" max="9" width="14.140625" customWidth="1"/>
    <col min="10" max="10" width="14.28515625" customWidth="1"/>
    <col min="11" max="11" width="10.5703125" customWidth="1"/>
    <col min="12" max="12" width="9.28515625" customWidth="1"/>
    <col min="13" max="15" width="10.7109375" customWidth="1"/>
    <col min="16" max="16" width="11.85546875" customWidth="1"/>
    <col min="17" max="17" width="16.28515625" customWidth="1"/>
    <col min="18" max="18" width="14.140625" style="32" customWidth="1"/>
    <col min="20" max="20" width="12.7109375" customWidth="1"/>
    <col min="21" max="21" width="15.42578125" customWidth="1"/>
    <col min="22" max="22" width="9.28515625" customWidth="1"/>
    <col min="24" max="24" width="8.85546875" style="32"/>
    <col min="26" max="26" width="11.5703125" customWidth="1"/>
    <col min="27" max="27" width="10.28515625" customWidth="1"/>
    <col min="28" max="29" width="19.28515625" customWidth="1"/>
    <col min="30" max="30" width="8.85546875" customWidth="1"/>
    <col min="31" max="31" width="8.140625" customWidth="1"/>
    <col min="32" max="32" width="12.42578125" style="27" customWidth="1"/>
    <col min="33" max="33" width="10.5703125" customWidth="1"/>
  </cols>
  <sheetData>
    <row r="1" spans="1:33" ht="15.75" x14ac:dyDescent="0.25">
      <c r="K1" s="81" t="s">
        <v>144</v>
      </c>
      <c r="L1" s="82"/>
      <c r="M1" s="82"/>
      <c r="N1" s="82"/>
      <c r="O1" s="82"/>
      <c r="P1" s="82"/>
      <c r="Q1" s="82"/>
      <c r="R1" s="80"/>
      <c r="S1" s="80"/>
      <c r="T1" s="80"/>
      <c r="U1" s="80"/>
      <c r="V1" s="80"/>
      <c r="W1" s="80"/>
      <c r="X1" s="80"/>
      <c r="Y1" s="80"/>
    </row>
    <row r="2" spans="1:33" ht="206.45" customHeight="1" x14ac:dyDescent="0.25">
      <c r="A2" s="2"/>
      <c r="B2" s="14" t="s">
        <v>127</v>
      </c>
      <c r="C2" s="14" t="s">
        <v>16</v>
      </c>
      <c r="D2" s="14" t="s">
        <v>85</v>
      </c>
      <c r="E2" s="14" t="s">
        <v>141</v>
      </c>
      <c r="F2" s="24" t="s">
        <v>69</v>
      </c>
      <c r="G2" s="6" t="s">
        <v>76</v>
      </c>
      <c r="H2" s="14" t="s">
        <v>23</v>
      </c>
      <c r="I2" s="14" t="s">
        <v>86</v>
      </c>
      <c r="J2" s="14" t="s">
        <v>103</v>
      </c>
      <c r="K2" s="14" t="s">
        <v>106</v>
      </c>
      <c r="L2" s="14" t="s">
        <v>71</v>
      </c>
      <c r="M2" s="14" t="s">
        <v>71</v>
      </c>
      <c r="N2" s="14" t="s">
        <v>32</v>
      </c>
      <c r="O2" s="62" t="s">
        <v>58</v>
      </c>
      <c r="P2" s="37" t="s">
        <v>35</v>
      </c>
      <c r="Q2" s="37" t="s">
        <v>108</v>
      </c>
      <c r="R2" s="24" t="s">
        <v>75</v>
      </c>
      <c r="S2" s="6" t="s">
        <v>77</v>
      </c>
      <c r="T2" s="8" t="s">
        <v>78</v>
      </c>
      <c r="U2" s="6" t="s">
        <v>112</v>
      </c>
      <c r="V2" s="6" t="s">
        <v>114</v>
      </c>
      <c r="W2" s="6" t="s">
        <v>117</v>
      </c>
      <c r="X2" s="24" t="s">
        <v>79</v>
      </c>
      <c r="Y2" s="6" t="s">
        <v>80</v>
      </c>
      <c r="Z2" s="6" t="s">
        <v>42</v>
      </c>
      <c r="AA2" s="14" t="s">
        <v>91</v>
      </c>
      <c r="AB2" s="44" t="s">
        <v>125</v>
      </c>
      <c r="AC2" s="45" t="s">
        <v>120</v>
      </c>
      <c r="AD2" s="11" t="s">
        <v>83</v>
      </c>
      <c r="AE2" s="14" t="s">
        <v>84</v>
      </c>
    </row>
    <row r="3" spans="1:33" x14ac:dyDescent="0.25">
      <c r="A3" s="2"/>
      <c r="B3" s="74">
        <v>2</v>
      </c>
      <c r="C3" s="74"/>
      <c r="D3" s="58">
        <v>3</v>
      </c>
      <c r="E3" s="58">
        <v>3</v>
      </c>
      <c r="F3" s="25">
        <v>6</v>
      </c>
      <c r="G3" s="10">
        <v>7</v>
      </c>
      <c r="H3" s="21">
        <v>8</v>
      </c>
      <c r="I3" s="10">
        <v>9</v>
      </c>
      <c r="J3" s="10">
        <v>10</v>
      </c>
      <c r="K3" s="22">
        <v>11</v>
      </c>
      <c r="L3" s="22">
        <v>12</v>
      </c>
      <c r="M3" s="20">
        <v>13</v>
      </c>
      <c r="N3" s="20"/>
      <c r="O3" s="20"/>
      <c r="P3" s="20"/>
      <c r="Q3" s="20"/>
      <c r="R3" s="25">
        <v>14</v>
      </c>
      <c r="S3" s="22">
        <v>15</v>
      </c>
      <c r="T3" s="22">
        <v>16</v>
      </c>
      <c r="U3" s="22">
        <v>17</v>
      </c>
      <c r="V3" s="22">
        <v>18</v>
      </c>
      <c r="W3" s="22">
        <v>19</v>
      </c>
      <c r="X3" s="31">
        <v>20</v>
      </c>
      <c r="Y3" s="22">
        <v>21</v>
      </c>
      <c r="Z3" s="21">
        <v>22</v>
      </c>
      <c r="AA3" s="22">
        <v>23</v>
      </c>
      <c r="AB3" s="22">
        <v>24</v>
      </c>
      <c r="AC3" s="22"/>
      <c r="AD3" s="23">
        <v>25</v>
      </c>
      <c r="AE3" s="23">
        <v>30</v>
      </c>
    </row>
    <row r="4" spans="1:33" x14ac:dyDescent="0.25">
      <c r="A4" s="1" t="s">
        <v>0</v>
      </c>
      <c r="B4" s="86">
        <v>1</v>
      </c>
      <c r="C4" s="30">
        <v>1.5</v>
      </c>
      <c r="D4" s="30"/>
      <c r="E4" s="30">
        <v>0</v>
      </c>
      <c r="F4" s="26">
        <f>B4+C4+D4+E4</f>
        <v>2.5</v>
      </c>
      <c r="G4" s="5">
        <f>F4*2</f>
        <v>5</v>
      </c>
      <c r="H4" s="5">
        <v>1</v>
      </c>
      <c r="I4" s="30">
        <v>2</v>
      </c>
      <c r="J4" s="5"/>
      <c r="K4" s="5">
        <v>1</v>
      </c>
      <c r="L4" s="5">
        <v>0.5</v>
      </c>
      <c r="M4" s="15">
        <v>1</v>
      </c>
      <c r="N4" s="15">
        <v>2</v>
      </c>
      <c r="O4" s="15">
        <v>1.4</v>
      </c>
      <c r="P4" s="15">
        <v>0.62660000000000005</v>
      </c>
      <c r="Q4" s="15">
        <v>1.5</v>
      </c>
      <c r="R4" s="26">
        <f>H4+I4+J4+K4+L4+M4+N4+O4+P4+Q4</f>
        <v>11.0266</v>
      </c>
      <c r="S4" s="5">
        <f t="shared" ref="S4:S18" si="0">R4*2.5</f>
        <v>27.566500000000001</v>
      </c>
      <c r="T4" s="5">
        <v>0.5</v>
      </c>
      <c r="U4" s="5">
        <v>0.7</v>
      </c>
      <c r="V4" s="5">
        <v>0.5</v>
      </c>
      <c r="W4" s="5">
        <v>0.5</v>
      </c>
      <c r="X4" s="26">
        <f t="shared" ref="X4:X19" si="1">T4+U4+V4+W4</f>
        <v>2.2000000000000002</v>
      </c>
      <c r="Y4" s="5">
        <f>X4*Y19</f>
        <v>2.2000000000000002</v>
      </c>
      <c r="Z4" s="30"/>
      <c r="AA4" s="30">
        <v>1</v>
      </c>
      <c r="AB4" s="5">
        <v>1</v>
      </c>
      <c r="AC4" s="5">
        <v>1</v>
      </c>
      <c r="AD4" s="5">
        <f t="shared" ref="AD4:AD18" si="2">G4+S4+Y4</f>
        <v>34.766500000000008</v>
      </c>
      <c r="AE4" s="35">
        <v>3</v>
      </c>
      <c r="AF4" s="33">
        <f>AD4/AG4</f>
        <v>0.93704736487182183</v>
      </c>
      <c r="AG4" s="34">
        <v>37.102179999999997</v>
      </c>
    </row>
    <row r="5" spans="1:33" x14ac:dyDescent="0.25">
      <c r="A5" s="1" t="s">
        <v>1</v>
      </c>
      <c r="B5" s="86">
        <v>1</v>
      </c>
      <c r="C5" s="30">
        <v>1.5</v>
      </c>
      <c r="D5" s="30"/>
      <c r="E5" s="30">
        <v>0</v>
      </c>
      <c r="F5" s="26">
        <f t="shared" ref="F5:F18" si="3">B5+C5+D5+E5</f>
        <v>2.5</v>
      </c>
      <c r="G5" s="5">
        <f t="shared" ref="G5:G18" si="4">F5*2</f>
        <v>5</v>
      </c>
      <c r="H5" s="5">
        <v>1</v>
      </c>
      <c r="I5" s="30">
        <v>2</v>
      </c>
      <c r="J5" s="5"/>
      <c r="K5" s="5">
        <v>1</v>
      </c>
      <c r="L5" s="5">
        <v>0.5</v>
      </c>
      <c r="M5" s="5">
        <v>1</v>
      </c>
      <c r="N5" s="5">
        <v>2</v>
      </c>
      <c r="O5" s="5">
        <v>1.4</v>
      </c>
      <c r="P5" s="5">
        <v>0.88929999999999998</v>
      </c>
      <c r="Q5" s="5">
        <v>1.5</v>
      </c>
      <c r="R5" s="26">
        <f t="shared" ref="R5:R19" si="5">H5+I5+J5+K5+L5+M5+N5+O5+P5+Q5</f>
        <v>11.289300000000001</v>
      </c>
      <c r="S5" s="5">
        <f t="shared" si="0"/>
        <v>28.22325</v>
      </c>
      <c r="T5" s="5"/>
      <c r="U5" s="5">
        <v>0.7</v>
      </c>
      <c r="V5" s="5">
        <v>0</v>
      </c>
      <c r="W5" s="5">
        <v>0</v>
      </c>
      <c r="X5" s="26">
        <f t="shared" si="1"/>
        <v>0.7</v>
      </c>
      <c r="Y5" s="5">
        <f>X5*Y19</f>
        <v>0.7</v>
      </c>
      <c r="Z5" s="30"/>
      <c r="AA5" s="30"/>
      <c r="AB5" s="5">
        <v>1</v>
      </c>
      <c r="AC5" s="5">
        <v>1</v>
      </c>
      <c r="AD5" s="5">
        <f t="shared" si="2"/>
        <v>33.923250000000003</v>
      </c>
      <c r="AE5" s="35">
        <v>3</v>
      </c>
      <c r="AF5" s="33">
        <f>AD5/AG4</f>
        <v>0.91431958984620321</v>
      </c>
      <c r="AG5" s="34"/>
    </row>
    <row r="6" spans="1:33" x14ac:dyDescent="0.25">
      <c r="A6" s="1" t="s">
        <v>2</v>
      </c>
      <c r="B6" s="86">
        <v>1</v>
      </c>
      <c r="C6" s="30">
        <v>1.5</v>
      </c>
      <c r="D6" s="30">
        <v>0.5</v>
      </c>
      <c r="E6" s="30">
        <v>0</v>
      </c>
      <c r="F6" s="26">
        <f t="shared" si="3"/>
        <v>3</v>
      </c>
      <c r="G6" s="5">
        <f t="shared" si="4"/>
        <v>6</v>
      </c>
      <c r="H6" s="5">
        <v>1</v>
      </c>
      <c r="I6" s="30">
        <v>2</v>
      </c>
      <c r="J6" s="5"/>
      <c r="K6" s="5">
        <v>1</v>
      </c>
      <c r="L6" s="5">
        <v>0.5</v>
      </c>
      <c r="M6" s="5">
        <v>1</v>
      </c>
      <c r="N6" s="5">
        <v>2</v>
      </c>
      <c r="O6" s="5">
        <v>1.4</v>
      </c>
      <c r="P6" s="5">
        <v>1.2885</v>
      </c>
      <c r="Q6" s="5">
        <v>1.5</v>
      </c>
      <c r="R6" s="26">
        <f t="shared" si="5"/>
        <v>11.688500000000001</v>
      </c>
      <c r="S6" s="5">
        <f t="shared" si="0"/>
        <v>29.221250000000005</v>
      </c>
      <c r="T6" s="5">
        <v>0.5</v>
      </c>
      <c r="U6" s="5">
        <v>0.7</v>
      </c>
      <c r="V6" s="5">
        <v>0.5</v>
      </c>
      <c r="W6" s="5">
        <v>0.5</v>
      </c>
      <c r="X6" s="26">
        <f t="shared" si="1"/>
        <v>2.2000000000000002</v>
      </c>
      <c r="Y6" s="5">
        <f>X6*Y19</f>
        <v>2.2000000000000002</v>
      </c>
      <c r="Z6" s="30">
        <v>0.1</v>
      </c>
      <c r="AA6" s="30">
        <v>1</v>
      </c>
      <c r="AB6" s="5">
        <v>1</v>
      </c>
      <c r="AC6" s="5">
        <v>1</v>
      </c>
      <c r="AD6" s="5">
        <f t="shared" si="2"/>
        <v>37.421250000000008</v>
      </c>
      <c r="AE6" s="35">
        <v>2</v>
      </c>
      <c r="AF6" s="33">
        <f>AD6/AG4</f>
        <v>1.0085997642187066</v>
      </c>
      <c r="AG6" s="34"/>
    </row>
    <row r="7" spans="1:33" x14ac:dyDescent="0.25">
      <c r="A7" s="1" t="s">
        <v>3</v>
      </c>
      <c r="B7" s="86">
        <v>1</v>
      </c>
      <c r="C7" s="30">
        <v>1.5</v>
      </c>
      <c r="D7" s="30"/>
      <c r="E7" s="30">
        <v>0</v>
      </c>
      <c r="F7" s="26">
        <f t="shared" si="3"/>
        <v>2.5</v>
      </c>
      <c r="G7" s="5">
        <f t="shared" si="4"/>
        <v>5</v>
      </c>
      <c r="H7" s="5">
        <v>1</v>
      </c>
      <c r="I7" s="30">
        <v>2</v>
      </c>
      <c r="J7" s="5"/>
      <c r="K7" s="5">
        <v>1</v>
      </c>
      <c r="L7" s="5">
        <v>0.5</v>
      </c>
      <c r="M7" s="5">
        <v>1</v>
      </c>
      <c r="N7" s="5">
        <v>2</v>
      </c>
      <c r="O7" s="5">
        <v>1.4</v>
      </c>
      <c r="P7" s="5">
        <v>0.84450000000000003</v>
      </c>
      <c r="Q7" s="5">
        <v>1.5</v>
      </c>
      <c r="R7" s="26">
        <f t="shared" si="5"/>
        <v>11.2445</v>
      </c>
      <c r="S7" s="5">
        <f t="shared" si="0"/>
        <v>28.111250000000002</v>
      </c>
      <c r="T7" s="5">
        <v>0.5</v>
      </c>
      <c r="U7" s="5">
        <v>0.7</v>
      </c>
      <c r="V7" s="5">
        <v>0.5</v>
      </c>
      <c r="W7" s="5">
        <v>0.5</v>
      </c>
      <c r="X7" s="26">
        <f t="shared" si="1"/>
        <v>2.2000000000000002</v>
      </c>
      <c r="Y7" s="5">
        <f>X7*Y19</f>
        <v>2.2000000000000002</v>
      </c>
      <c r="Z7" s="30"/>
      <c r="AA7" s="30">
        <v>1</v>
      </c>
      <c r="AB7" s="5">
        <v>1</v>
      </c>
      <c r="AC7" s="5">
        <v>1</v>
      </c>
      <c r="AD7" s="5">
        <f t="shared" si="2"/>
        <v>35.311250000000001</v>
      </c>
      <c r="AE7" s="35">
        <v>2</v>
      </c>
      <c r="AF7" s="33">
        <f>AD7/AG4</f>
        <v>0.9517297905406098</v>
      </c>
      <c r="AG7" s="34"/>
    </row>
    <row r="8" spans="1:33" x14ac:dyDescent="0.25">
      <c r="A8" s="1" t="s">
        <v>4</v>
      </c>
      <c r="B8" s="86">
        <v>1</v>
      </c>
      <c r="C8" s="30">
        <v>1.5</v>
      </c>
      <c r="D8" s="30">
        <v>0.5</v>
      </c>
      <c r="E8" s="30">
        <v>1.5</v>
      </c>
      <c r="F8" s="26">
        <f t="shared" si="3"/>
        <v>4.5</v>
      </c>
      <c r="G8" s="5">
        <f t="shared" si="4"/>
        <v>9</v>
      </c>
      <c r="H8" s="5">
        <v>1</v>
      </c>
      <c r="I8" s="30">
        <v>2</v>
      </c>
      <c r="J8" s="5"/>
      <c r="K8" s="5">
        <v>1</v>
      </c>
      <c r="L8" s="5">
        <v>0.5</v>
      </c>
      <c r="M8" s="5">
        <v>1</v>
      </c>
      <c r="N8" s="5">
        <v>2</v>
      </c>
      <c r="O8" s="5">
        <v>1.4</v>
      </c>
      <c r="P8" s="5">
        <v>0.74880000000000002</v>
      </c>
      <c r="Q8" s="5">
        <v>1.5</v>
      </c>
      <c r="R8" s="26">
        <f t="shared" si="5"/>
        <v>11.1488</v>
      </c>
      <c r="S8" s="5">
        <f t="shared" si="0"/>
        <v>27.872</v>
      </c>
      <c r="T8" s="5">
        <v>0.5</v>
      </c>
      <c r="U8" s="5">
        <v>0.7</v>
      </c>
      <c r="V8" s="5">
        <v>0.5</v>
      </c>
      <c r="W8" s="5">
        <v>0.5</v>
      </c>
      <c r="X8" s="26">
        <f t="shared" si="1"/>
        <v>2.2000000000000002</v>
      </c>
      <c r="Y8" s="5">
        <f>X8*Y19</f>
        <v>2.2000000000000002</v>
      </c>
      <c r="Z8" s="30"/>
      <c r="AA8" s="30">
        <v>1</v>
      </c>
      <c r="AB8" s="5">
        <v>1</v>
      </c>
      <c r="AC8" s="5">
        <v>1</v>
      </c>
      <c r="AD8" s="5">
        <f t="shared" si="2"/>
        <v>39.072000000000003</v>
      </c>
      <c r="AE8" s="35">
        <v>2</v>
      </c>
      <c r="AF8" s="33">
        <f>AD8/AG4</f>
        <v>1.053091759028715</v>
      </c>
      <c r="AG8" s="34"/>
    </row>
    <row r="9" spans="1:33" x14ac:dyDescent="0.25">
      <c r="A9" s="1" t="s">
        <v>5</v>
      </c>
      <c r="B9" s="86">
        <v>1</v>
      </c>
      <c r="C9" s="30">
        <v>1.5</v>
      </c>
      <c r="D9" s="30">
        <v>0.5</v>
      </c>
      <c r="E9" s="30">
        <v>0</v>
      </c>
      <c r="F9" s="26">
        <f t="shared" si="3"/>
        <v>3</v>
      </c>
      <c r="G9" s="5">
        <f t="shared" si="4"/>
        <v>6</v>
      </c>
      <c r="H9" s="5">
        <v>1</v>
      </c>
      <c r="I9" s="30">
        <v>2</v>
      </c>
      <c r="J9" s="5"/>
      <c r="K9" s="5">
        <v>1</v>
      </c>
      <c r="L9" s="5">
        <v>0.5</v>
      </c>
      <c r="M9" s="5">
        <v>1</v>
      </c>
      <c r="N9" s="5">
        <v>2</v>
      </c>
      <c r="O9" s="5">
        <v>1.4</v>
      </c>
      <c r="P9" s="5">
        <v>1.397</v>
      </c>
      <c r="Q9" s="5">
        <v>1.5</v>
      </c>
      <c r="R9" s="26">
        <f t="shared" si="5"/>
        <v>11.797000000000001</v>
      </c>
      <c r="S9" s="5">
        <f t="shared" si="0"/>
        <v>29.4925</v>
      </c>
      <c r="T9" s="5">
        <v>0.5</v>
      </c>
      <c r="U9" s="5">
        <v>0.7</v>
      </c>
      <c r="V9" s="5">
        <v>0.5</v>
      </c>
      <c r="W9" s="5">
        <v>0.5</v>
      </c>
      <c r="X9" s="26">
        <f t="shared" si="1"/>
        <v>2.2000000000000002</v>
      </c>
      <c r="Y9" s="5">
        <f>X9*Y19</f>
        <v>2.2000000000000002</v>
      </c>
      <c r="Z9" s="30">
        <v>0.1</v>
      </c>
      <c r="AA9" s="30">
        <v>1</v>
      </c>
      <c r="AB9" s="5">
        <v>1</v>
      </c>
      <c r="AC9" s="5">
        <v>1</v>
      </c>
      <c r="AD9" s="5">
        <f t="shared" si="2"/>
        <v>37.692500000000003</v>
      </c>
      <c r="AE9" s="35">
        <v>2</v>
      </c>
      <c r="AF9" s="33">
        <f>AD9/AG4</f>
        <v>1.0159106553846702</v>
      </c>
      <c r="AG9" s="34"/>
    </row>
    <row r="10" spans="1:33" x14ac:dyDescent="0.25">
      <c r="A10" s="1" t="s">
        <v>6</v>
      </c>
      <c r="B10" s="86">
        <v>1</v>
      </c>
      <c r="C10" s="30">
        <v>1.5</v>
      </c>
      <c r="D10" s="30">
        <v>0.5</v>
      </c>
      <c r="E10" s="30">
        <v>1.5</v>
      </c>
      <c r="F10" s="26">
        <f t="shared" si="3"/>
        <v>4.5</v>
      </c>
      <c r="G10" s="5">
        <f t="shared" si="4"/>
        <v>9</v>
      </c>
      <c r="H10" s="5">
        <v>1</v>
      </c>
      <c r="I10" s="30">
        <v>2</v>
      </c>
      <c r="J10" s="5"/>
      <c r="K10" s="5">
        <v>1</v>
      </c>
      <c r="L10" s="5">
        <v>0.5</v>
      </c>
      <c r="M10" s="5">
        <v>1</v>
      </c>
      <c r="N10" s="5">
        <v>2</v>
      </c>
      <c r="O10" s="5">
        <v>1.4</v>
      </c>
      <c r="P10" s="5">
        <v>1.0911</v>
      </c>
      <c r="Q10" s="5">
        <v>1.5</v>
      </c>
      <c r="R10" s="26">
        <f t="shared" si="5"/>
        <v>11.491099999999999</v>
      </c>
      <c r="S10" s="5">
        <f t="shared" si="0"/>
        <v>28.72775</v>
      </c>
      <c r="T10" s="5">
        <v>0.5</v>
      </c>
      <c r="U10" s="5">
        <v>0.7</v>
      </c>
      <c r="V10" s="5">
        <v>0.5</v>
      </c>
      <c r="W10" s="5">
        <v>0.5</v>
      </c>
      <c r="X10" s="26">
        <f t="shared" si="1"/>
        <v>2.2000000000000002</v>
      </c>
      <c r="Y10" s="5">
        <f>X10*Y19</f>
        <v>2.2000000000000002</v>
      </c>
      <c r="Z10" s="30">
        <v>0.1</v>
      </c>
      <c r="AA10" s="30">
        <v>1</v>
      </c>
      <c r="AB10" s="5">
        <v>1</v>
      </c>
      <c r="AC10" s="5">
        <v>1</v>
      </c>
      <c r="AD10" s="5">
        <f t="shared" si="2"/>
        <v>39.927750000000003</v>
      </c>
      <c r="AE10" s="35">
        <v>2</v>
      </c>
      <c r="AF10" s="33">
        <f>AD10/AG4</f>
        <v>1.0761564414813363</v>
      </c>
      <c r="AG10" s="34"/>
    </row>
    <row r="11" spans="1:33" x14ac:dyDescent="0.25">
      <c r="A11" s="1" t="s">
        <v>7</v>
      </c>
      <c r="B11" s="86">
        <v>1</v>
      </c>
      <c r="C11" s="30">
        <v>1.5</v>
      </c>
      <c r="D11" s="30">
        <v>0.5</v>
      </c>
      <c r="E11" s="30">
        <v>0</v>
      </c>
      <c r="F11" s="26">
        <f t="shared" si="3"/>
        <v>3</v>
      </c>
      <c r="G11" s="5">
        <f t="shared" si="4"/>
        <v>6</v>
      </c>
      <c r="H11" s="5">
        <v>1</v>
      </c>
      <c r="I11" s="30">
        <v>2</v>
      </c>
      <c r="J11" s="5"/>
      <c r="K11" s="5">
        <v>1</v>
      </c>
      <c r="L11" s="5">
        <v>0.5</v>
      </c>
      <c r="M11" s="5">
        <v>1</v>
      </c>
      <c r="N11" s="5">
        <v>2</v>
      </c>
      <c r="O11" s="5">
        <v>1.4</v>
      </c>
      <c r="P11" s="5">
        <v>1.6617</v>
      </c>
      <c r="Q11" s="5">
        <v>1.5</v>
      </c>
      <c r="R11" s="26">
        <f t="shared" si="5"/>
        <v>12.0617</v>
      </c>
      <c r="S11" s="5">
        <f t="shared" si="0"/>
        <v>30.154250000000001</v>
      </c>
      <c r="T11" s="5">
        <v>0.5</v>
      </c>
      <c r="U11" s="5">
        <v>0.7</v>
      </c>
      <c r="V11" s="5">
        <v>0.5</v>
      </c>
      <c r="W11" s="5">
        <v>0.5</v>
      </c>
      <c r="X11" s="26">
        <f t="shared" si="1"/>
        <v>2.2000000000000002</v>
      </c>
      <c r="Y11" s="5">
        <f>X11*Y19</f>
        <v>2.2000000000000002</v>
      </c>
      <c r="Z11" s="30"/>
      <c r="AA11" s="30">
        <v>1</v>
      </c>
      <c r="AB11" s="5">
        <v>1</v>
      </c>
      <c r="AC11" s="5">
        <v>1</v>
      </c>
      <c r="AD11" s="5">
        <f t="shared" si="2"/>
        <v>38.354250000000008</v>
      </c>
      <c r="AE11" s="35">
        <v>2</v>
      </c>
      <c r="AF11" s="33">
        <f>AD11/AG4</f>
        <v>1.0337465345702062</v>
      </c>
      <c r="AG11" s="34"/>
    </row>
    <row r="12" spans="1:33" x14ac:dyDescent="0.25">
      <c r="A12" s="1" t="s">
        <v>8</v>
      </c>
      <c r="B12" s="86">
        <v>1</v>
      </c>
      <c r="C12" s="30">
        <v>1.5</v>
      </c>
      <c r="D12" s="30"/>
      <c r="E12" s="30">
        <v>0</v>
      </c>
      <c r="F12" s="26">
        <f t="shared" si="3"/>
        <v>2.5</v>
      </c>
      <c r="G12" s="5">
        <f t="shared" si="4"/>
        <v>5</v>
      </c>
      <c r="H12" s="5">
        <v>1</v>
      </c>
      <c r="I12" s="30">
        <v>2</v>
      </c>
      <c r="J12" s="5"/>
      <c r="K12" s="5">
        <v>1</v>
      </c>
      <c r="L12" s="5">
        <v>0.5</v>
      </c>
      <c r="M12" s="5">
        <v>1</v>
      </c>
      <c r="N12" s="5">
        <v>2</v>
      </c>
      <c r="O12" s="5">
        <v>1.4</v>
      </c>
      <c r="P12" s="5">
        <v>0.96919999999999995</v>
      </c>
      <c r="Q12" s="5">
        <v>1.5</v>
      </c>
      <c r="R12" s="26">
        <f t="shared" si="5"/>
        <v>11.369200000000001</v>
      </c>
      <c r="S12" s="5">
        <f t="shared" si="0"/>
        <v>28.423000000000002</v>
      </c>
      <c r="T12" s="5">
        <v>0.5</v>
      </c>
      <c r="U12" s="5">
        <v>0.7</v>
      </c>
      <c r="V12" s="5">
        <v>0</v>
      </c>
      <c r="W12" s="5">
        <v>0</v>
      </c>
      <c r="X12" s="26">
        <f t="shared" si="1"/>
        <v>1.2</v>
      </c>
      <c r="Y12" s="5">
        <f>X12*Y19</f>
        <v>1.2</v>
      </c>
      <c r="Z12" s="30">
        <v>0.1</v>
      </c>
      <c r="AA12" s="30">
        <v>1</v>
      </c>
      <c r="AB12" s="5">
        <v>1</v>
      </c>
      <c r="AC12" s="5">
        <v>1</v>
      </c>
      <c r="AD12" s="5">
        <f t="shared" si="2"/>
        <v>34.623000000000005</v>
      </c>
      <c r="AE12" s="35">
        <v>3</v>
      </c>
      <c r="AF12" s="33">
        <f>AD12/AG4</f>
        <v>0.93317966760982796</v>
      </c>
      <c r="AG12" s="34"/>
    </row>
    <row r="13" spans="1:33" x14ac:dyDescent="0.25">
      <c r="A13" s="1" t="s">
        <v>9</v>
      </c>
      <c r="B13" s="86">
        <v>1</v>
      </c>
      <c r="C13" s="30">
        <v>1.5</v>
      </c>
      <c r="D13" s="30">
        <v>0.5</v>
      </c>
      <c r="E13" s="30">
        <v>1.5</v>
      </c>
      <c r="F13" s="26">
        <f t="shared" si="3"/>
        <v>4.5</v>
      </c>
      <c r="G13" s="5">
        <f t="shared" si="4"/>
        <v>9</v>
      </c>
      <c r="H13" s="5">
        <v>1</v>
      </c>
      <c r="I13" s="30">
        <v>2</v>
      </c>
      <c r="J13" s="17"/>
      <c r="K13" s="5">
        <v>1</v>
      </c>
      <c r="L13" s="5">
        <v>0.5</v>
      </c>
      <c r="M13" s="5">
        <v>1</v>
      </c>
      <c r="N13" s="5">
        <v>2</v>
      </c>
      <c r="O13" s="5">
        <v>1.4</v>
      </c>
      <c r="P13" s="5">
        <v>1.0263</v>
      </c>
      <c r="Q13" s="5">
        <v>1.5</v>
      </c>
      <c r="R13" s="26">
        <f t="shared" si="5"/>
        <v>11.426300000000001</v>
      </c>
      <c r="S13" s="5">
        <f t="shared" si="0"/>
        <v>28.565750000000001</v>
      </c>
      <c r="T13" s="5">
        <v>0.5</v>
      </c>
      <c r="U13" s="5">
        <v>0.7</v>
      </c>
      <c r="V13" s="5">
        <v>0</v>
      </c>
      <c r="W13" s="5">
        <v>0.5</v>
      </c>
      <c r="X13" s="26">
        <f t="shared" si="1"/>
        <v>1.7</v>
      </c>
      <c r="Y13" s="5">
        <f>X13*Y19</f>
        <v>1.7</v>
      </c>
      <c r="Z13" s="30">
        <v>0.1</v>
      </c>
      <c r="AA13" s="30">
        <v>0</v>
      </c>
      <c r="AB13" s="5">
        <v>1</v>
      </c>
      <c r="AC13" s="5">
        <v>1</v>
      </c>
      <c r="AD13" s="5">
        <f t="shared" si="2"/>
        <v>39.265750000000004</v>
      </c>
      <c r="AE13" s="35">
        <v>2</v>
      </c>
      <c r="AF13" s="33">
        <f>AD13/AG4</f>
        <v>1.0583138241472605</v>
      </c>
      <c r="AG13" s="34"/>
    </row>
    <row r="14" spans="1:33" ht="15.75" thickBot="1" x14ac:dyDescent="0.3">
      <c r="A14" s="1" t="s">
        <v>10</v>
      </c>
      <c r="B14" s="86">
        <v>1</v>
      </c>
      <c r="C14" s="75">
        <v>1.5</v>
      </c>
      <c r="D14" s="30"/>
      <c r="E14" s="30">
        <v>1.5</v>
      </c>
      <c r="F14" s="26">
        <f t="shared" si="3"/>
        <v>4</v>
      </c>
      <c r="G14" s="5">
        <f t="shared" si="4"/>
        <v>8</v>
      </c>
      <c r="H14" s="5">
        <v>1</v>
      </c>
      <c r="I14" s="30">
        <v>2</v>
      </c>
      <c r="J14" s="5"/>
      <c r="K14" s="5">
        <v>1</v>
      </c>
      <c r="L14" s="5">
        <v>0.5</v>
      </c>
      <c r="M14" s="5">
        <v>1</v>
      </c>
      <c r="N14" s="5">
        <v>2</v>
      </c>
      <c r="O14" s="5">
        <v>1.4</v>
      </c>
      <c r="P14" s="5">
        <v>0.98170000000000002</v>
      </c>
      <c r="Q14" s="5">
        <v>1.5</v>
      </c>
      <c r="R14" s="26">
        <f t="shared" si="5"/>
        <v>11.3817</v>
      </c>
      <c r="S14" s="5">
        <f t="shared" si="0"/>
        <v>28.454250000000002</v>
      </c>
      <c r="T14" s="5">
        <v>0.5</v>
      </c>
      <c r="U14" s="5">
        <v>0.7</v>
      </c>
      <c r="V14" s="5">
        <v>0.5</v>
      </c>
      <c r="W14" s="5">
        <v>0.5</v>
      </c>
      <c r="X14" s="26">
        <f t="shared" si="1"/>
        <v>2.2000000000000002</v>
      </c>
      <c r="Y14" s="5">
        <f>X14*Y19</f>
        <v>2.2000000000000002</v>
      </c>
      <c r="Z14" s="30"/>
      <c r="AA14" s="30">
        <v>1</v>
      </c>
      <c r="AB14" s="5">
        <v>1</v>
      </c>
      <c r="AC14" s="5">
        <v>1</v>
      </c>
      <c r="AD14" s="5">
        <f t="shared" si="2"/>
        <v>38.654250000000005</v>
      </c>
      <c r="AE14" s="35">
        <v>2</v>
      </c>
      <c r="AF14" s="33">
        <f>AD14/AG4</f>
        <v>1.0418323128182767</v>
      </c>
      <c r="AG14" s="34"/>
    </row>
    <row r="15" spans="1:33" ht="15.75" thickBot="1" x14ac:dyDescent="0.3">
      <c r="A15" s="1" t="s">
        <v>11</v>
      </c>
      <c r="B15" s="86">
        <v>1</v>
      </c>
      <c r="C15" s="76">
        <v>1.5</v>
      </c>
      <c r="D15" s="30"/>
      <c r="E15" s="30">
        <v>0</v>
      </c>
      <c r="F15" s="26">
        <f t="shared" si="3"/>
        <v>2.5</v>
      </c>
      <c r="G15" s="5">
        <f t="shared" si="4"/>
        <v>5</v>
      </c>
      <c r="H15" s="5">
        <v>1</v>
      </c>
      <c r="I15" s="30">
        <v>2</v>
      </c>
      <c r="J15" s="5"/>
      <c r="K15" s="5">
        <v>1</v>
      </c>
      <c r="L15" s="5">
        <v>0.5</v>
      </c>
      <c r="M15" s="5">
        <v>1</v>
      </c>
      <c r="N15" s="5">
        <v>2</v>
      </c>
      <c r="O15" s="5">
        <v>1.4</v>
      </c>
      <c r="P15" s="5">
        <v>1.6634</v>
      </c>
      <c r="Q15" s="5">
        <v>1.5</v>
      </c>
      <c r="R15" s="26">
        <f t="shared" si="5"/>
        <v>12.0634</v>
      </c>
      <c r="S15" s="5">
        <f t="shared" si="0"/>
        <v>30.1585</v>
      </c>
      <c r="T15" s="5">
        <v>0.5</v>
      </c>
      <c r="U15" s="5">
        <v>0.7</v>
      </c>
      <c r="V15" s="5">
        <v>0</v>
      </c>
      <c r="W15" s="5">
        <v>0</v>
      </c>
      <c r="X15" s="26">
        <f t="shared" si="1"/>
        <v>1.2</v>
      </c>
      <c r="Y15" s="5">
        <f>X15*Y19</f>
        <v>1.2</v>
      </c>
      <c r="Z15" s="30">
        <v>0.1</v>
      </c>
      <c r="AA15" s="30">
        <v>1</v>
      </c>
      <c r="AB15" s="5">
        <v>1</v>
      </c>
      <c r="AC15" s="5">
        <v>1</v>
      </c>
      <c r="AD15" s="5">
        <f t="shared" si="2"/>
        <v>36.358500000000006</v>
      </c>
      <c r="AE15" s="35">
        <v>2</v>
      </c>
      <c r="AF15" s="33">
        <f>AD15/AG4</f>
        <v>0.9799558947749164</v>
      </c>
      <c r="AG15" s="34"/>
    </row>
    <row r="16" spans="1:33" ht="15.75" thickBot="1" x14ac:dyDescent="0.3">
      <c r="A16" s="1" t="s">
        <v>12</v>
      </c>
      <c r="B16" s="86">
        <v>1</v>
      </c>
      <c r="C16" s="75">
        <v>1.5</v>
      </c>
      <c r="D16" s="30"/>
      <c r="E16" s="75">
        <v>0</v>
      </c>
      <c r="F16" s="26">
        <f t="shared" si="3"/>
        <v>2.5</v>
      </c>
      <c r="G16" s="5">
        <f t="shared" si="4"/>
        <v>5</v>
      </c>
      <c r="H16" s="5">
        <v>1</v>
      </c>
      <c r="I16" s="30">
        <v>2</v>
      </c>
      <c r="J16" s="5"/>
      <c r="K16" s="5">
        <v>1</v>
      </c>
      <c r="L16" s="5">
        <v>0.5</v>
      </c>
      <c r="M16" s="5">
        <v>1</v>
      </c>
      <c r="N16" s="5">
        <v>2</v>
      </c>
      <c r="O16" s="5">
        <v>1.4</v>
      </c>
      <c r="P16" s="5">
        <v>1.9249000000000001</v>
      </c>
      <c r="Q16" s="5">
        <v>1.5</v>
      </c>
      <c r="R16" s="26">
        <f t="shared" si="5"/>
        <v>12.3249</v>
      </c>
      <c r="S16" s="5">
        <f>R16*2.5</f>
        <v>30.812249999999999</v>
      </c>
      <c r="T16" s="5">
        <v>0.5</v>
      </c>
      <c r="U16" s="5">
        <v>0.7</v>
      </c>
      <c r="V16" s="5">
        <v>0</v>
      </c>
      <c r="W16" s="5">
        <v>0.5</v>
      </c>
      <c r="X16" s="26">
        <f t="shared" si="1"/>
        <v>1.7</v>
      </c>
      <c r="Y16" s="5">
        <f>X16*Y19</f>
        <v>1.7</v>
      </c>
      <c r="Z16" s="30"/>
      <c r="AA16" s="30">
        <v>1</v>
      </c>
      <c r="AB16" s="5">
        <v>1</v>
      </c>
      <c r="AC16" s="5">
        <v>1</v>
      </c>
      <c r="AD16" s="5">
        <f t="shared" si="2"/>
        <v>37.512250000000002</v>
      </c>
      <c r="AE16" s="35">
        <v>2</v>
      </c>
      <c r="AF16" s="33">
        <f>AD16/AG4</f>
        <v>1.0110524502872877</v>
      </c>
      <c r="AG16" s="34"/>
    </row>
    <row r="17" spans="1:33" ht="15.75" thickBot="1" x14ac:dyDescent="0.3">
      <c r="A17" s="16" t="s">
        <v>13</v>
      </c>
      <c r="B17" s="86">
        <v>1</v>
      </c>
      <c r="C17" s="75">
        <v>1.5</v>
      </c>
      <c r="D17" s="75"/>
      <c r="E17" s="76">
        <v>0</v>
      </c>
      <c r="F17" s="26">
        <f t="shared" si="3"/>
        <v>2.5</v>
      </c>
      <c r="G17" s="5">
        <f t="shared" si="4"/>
        <v>5</v>
      </c>
      <c r="H17" s="17">
        <v>1</v>
      </c>
      <c r="I17" s="30">
        <v>2</v>
      </c>
      <c r="J17" s="17"/>
      <c r="K17" s="17">
        <v>1</v>
      </c>
      <c r="L17" s="5">
        <v>0.5</v>
      </c>
      <c r="M17" s="17">
        <v>1</v>
      </c>
      <c r="N17" s="5">
        <v>2</v>
      </c>
      <c r="O17" s="5">
        <v>1.4</v>
      </c>
      <c r="P17" s="5">
        <v>0.98939999999999995</v>
      </c>
      <c r="Q17" s="5">
        <v>1.5</v>
      </c>
      <c r="R17" s="26">
        <f t="shared" si="5"/>
        <v>11.3894</v>
      </c>
      <c r="S17" s="17">
        <f t="shared" si="0"/>
        <v>28.473500000000001</v>
      </c>
      <c r="T17" s="5">
        <v>0.5</v>
      </c>
      <c r="U17" s="5">
        <v>0.7</v>
      </c>
      <c r="V17" s="5">
        <v>0.5</v>
      </c>
      <c r="W17" s="5">
        <v>0.5</v>
      </c>
      <c r="X17" s="26">
        <f t="shared" si="1"/>
        <v>2.2000000000000002</v>
      </c>
      <c r="Y17" s="5">
        <f>X17*Y19</f>
        <v>2.2000000000000002</v>
      </c>
      <c r="Z17" s="30">
        <v>0.1</v>
      </c>
      <c r="AA17" s="30">
        <v>1</v>
      </c>
      <c r="AB17" s="5">
        <v>1</v>
      </c>
      <c r="AC17" s="5">
        <v>1</v>
      </c>
      <c r="AD17" s="5">
        <f t="shared" si="2"/>
        <v>35.673500000000004</v>
      </c>
      <c r="AE17" s="35">
        <v>2</v>
      </c>
      <c r="AF17" s="33">
        <f>AD17/AG4</f>
        <v>0.96149336777515515</v>
      </c>
      <c r="AG17" s="34"/>
    </row>
    <row r="18" spans="1:33" ht="15.75" thickBot="1" x14ac:dyDescent="0.3">
      <c r="A18" s="28" t="s">
        <v>14</v>
      </c>
      <c r="B18" s="86">
        <v>1</v>
      </c>
      <c r="C18" s="76">
        <v>1.5</v>
      </c>
      <c r="D18" s="76">
        <v>0.5</v>
      </c>
      <c r="E18" s="76">
        <v>0</v>
      </c>
      <c r="F18" s="26">
        <f t="shared" si="3"/>
        <v>3</v>
      </c>
      <c r="G18" s="5">
        <f t="shared" si="4"/>
        <v>6</v>
      </c>
      <c r="H18" s="18">
        <v>1</v>
      </c>
      <c r="I18" s="30">
        <v>2</v>
      </c>
      <c r="J18" s="18"/>
      <c r="K18" s="18">
        <v>1</v>
      </c>
      <c r="L18" s="18">
        <v>0.5</v>
      </c>
      <c r="M18" s="18">
        <v>1</v>
      </c>
      <c r="N18" s="5">
        <v>2</v>
      </c>
      <c r="O18" s="5">
        <v>1.4</v>
      </c>
      <c r="P18" s="5">
        <v>1.7107000000000001</v>
      </c>
      <c r="Q18" s="5">
        <v>1.5</v>
      </c>
      <c r="R18" s="26">
        <f t="shared" si="5"/>
        <v>12.110700000000001</v>
      </c>
      <c r="S18" s="17">
        <f t="shared" si="0"/>
        <v>30.276750000000003</v>
      </c>
      <c r="T18" s="5">
        <v>0.5</v>
      </c>
      <c r="U18" s="5">
        <v>0.7</v>
      </c>
      <c r="V18" s="5">
        <v>0</v>
      </c>
      <c r="W18" s="5">
        <v>0.5</v>
      </c>
      <c r="X18" s="26">
        <f t="shared" si="1"/>
        <v>1.7</v>
      </c>
      <c r="Y18" s="5">
        <f>X18*Y19</f>
        <v>1.7</v>
      </c>
      <c r="Z18" s="5"/>
      <c r="AA18" s="30">
        <v>1</v>
      </c>
      <c r="AB18" s="5">
        <v>1</v>
      </c>
      <c r="AC18" s="5">
        <v>1</v>
      </c>
      <c r="AD18" s="5">
        <f t="shared" si="2"/>
        <v>37.97675000000001</v>
      </c>
      <c r="AE18" s="35">
        <v>2</v>
      </c>
      <c r="AF18" s="33">
        <f>AD18/AG4</f>
        <v>1.0235719302747173</v>
      </c>
      <c r="AG18" s="34"/>
    </row>
    <row r="19" spans="1:33" x14ac:dyDescent="0.25">
      <c r="A19" s="29" t="s">
        <v>68</v>
      </c>
      <c r="B19" s="30">
        <v>1</v>
      </c>
      <c r="C19" s="30">
        <v>1.5</v>
      </c>
      <c r="D19" s="30">
        <v>0.5</v>
      </c>
      <c r="E19" s="30">
        <v>1.5</v>
      </c>
      <c r="F19" s="26">
        <f t="shared" ref="F19" si="6">B19+C19+E19</f>
        <v>4</v>
      </c>
      <c r="G19" s="30">
        <v>2</v>
      </c>
      <c r="H19" s="30">
        <v>1</v>
      </c>
      <c r="I19" s="30">
        <v>2</v>
      </c>
      <c r="J19" s="30">
        <v>1.5</v>
      </c>
      <c r="K19" s="30">
        <v>1</v>
      </c>
      <c r="L19" s="5">
        <v>0.5</v>
      </c>
      <c r="M19" s="5">
        <v>1</v>
      </c>
      <c r="N19" s="5">
        <v>2</v>
      </c>
      <c r="O19" s="5">
        <v>1.4</v>
      </c>
      <c r="P19" s="5">
        <v>0.5</v>
      </c>
      <c r="Q19" s="5">
        <v>1.5</v>
      </c>
      <c r="R19" s="26">
        <f t="shared" si="5"/>
        <v>12.4</v>
      </c>
      <c r="S19" s="3">
        <v>2.5</v>
      </c>
      <c r="T19" s="5">
        <v>0.5</v>
      </c>
      <c r="U19" s="5">
        <v>0.7</v>
      </c>
      <c r="V19" s="5">
        <v>0</v>
      </c>
      <c r="W19" s="5">
        <v>0</v>
      </c>
      <c r="X19" s="26">
        <f t="shared" si="1"/>
        <v>1.2</v>
      </c>
      <c r="Y19" s="5">
        <v>1</v>
      </c>
      <c r="Z19" s="5">
        <v>0.1</v>
      </c>
      <c r="AA19" s="5">
        <v>1</v>
      </c>
      <c r="AB19" s="5">
        <v>1</v>
      </c>
      <c r="AC19" s="5">
        <v>1</v>
      </c>
      <c r="AD19" s="5"/>
      <c r="AE19" s="5"/>
    </row>
    <row r="20" spans="1:33" x14ac:dyDescent="0.25">
      <c r="E20" s="47"/>
      <c r="AD20" s="47"/>
    </row>
  </sheetData>
  <autoFilter ref="A3:AF3" xr:uid="{00000000-0009-0000-0000-000007000000}">
    <sortState xmlns:xlrd2="http://schemas.microsoft.com/office/spreadsheetml/2017/richdata2" ref="A4:AB19">
      <sortCondition ref="A3"/>
    </sortState>
  </autoFilter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 </vt:lpstr>
      <vt:lpstr>Лист2</vt:lpstr>
      <vt:lpstr>Лист3 </vt:lpstr>
      <vt:lpstr>Лист4</vt:lpstr>
      <vt:lpstr>Лист5</vt:lpstr>
      <vt:lpstr>Лист6</vt:lpstr>
      <vt:lpstr>Лист7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User</cp:lastModifiedBy>
  <cp:lastPrinted>2024-04-10T02:24:50Z</cp:lastPrinted>
  <dcterms:created xsi:type="dcterms:W3CDTF">2017-03-13T01:55:35Z</dcterms:created>
  <dcterms:modified xsi:type="dcterms:W3CDTF">2025-04-23T02:02:19Z</dcterms:modified>
</cp:coreProperties>
</file>